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jenny\DPC Dropbox\Jenny Mitcham\DPC Shared Folder\Good Practice\Carbon Footprint Toolkit\calculation tool\"/>
    </mc:Choice>
  </mc:AlternateContent>
  <xr:revisionPtr revIDLastSave="0" documentId="13_ncr:1_{26E53B44-CE47-458E-B937-3EB20EB411DB}" xr6:coauthVersionLast="47" xr6:coauthVersionMax="47" xr10:uidLastSave="{00000000-0000-0000-0000-000000000000}"/>
  <bookViews>
    <workbookView xWindow="-120" yWindow="-120" windowWidth="29040" windowHeight="15720" xr2:uid="{00000000-000D-0000-FFFF-FFFF00000000}"/>
  </bookViews>
  <sheets>
    <sheet name="Summary" sheetId="7" r:id="rId1"/>
    <sheet name="On Premise" sheetId="1" r:id="rId2"/>
    <sheet name="In Cloud" sheetId="4" r:id="rId3"/>
    <sheet name="Networking" sheetId="2" r:id="rId4"/>
    <sheet name="End User and Admin" sheetId="3" r:id="rId5"/>
    <sheet name="Non-digital Admin" sheetId="8" r:id="rId6"/>
    <sheet name="Datasheet" sheetId="5" r:id="rId7"/>
    <sheet name="Grid factors" sheetId="11" r:id="rId8"/>
    <sheet name="Cloud factors" sheetId="10" r:id="rId9"/>
    <sheet name="Read me" sheetId="9" r:id="rId10"/>
  </sheets>
  <externalReferences>
    <externalReference r:id="rId11"/>
  </externalReferences>
  <definedNames>
    <definedName name="CountryList">'Grid factors'!$A$4:$A$41</definedName>
    <definedName name="EndUser_Network_Emissions">'End User and Admin'!$B$14</definedName>
    <definedName name="list_aws_regions" localSheetId="8">aws_regions7[AWS Region]</definedName>
    <definedName name="list_aws_regions" localSheetId="7">[1]!aws_regions[AWS Region]</definedName>
    <definedName name="list_aws_regions">[1]!aws_regions[AWS Region]</definedName>
    <definedName name="list_azure_regions" localSheetId="8">azure_regions9[MS Azure Region]</definedName>
    <definedName name="list_azure_regions" localSheetId="7">[1]!azure_regions[MS Azure Region]</definedName>
    <definedName name="list_azure_regions">[1]!azure_regions[MS Azure Region]</definedName>
    <definedName name="list_ef_countries" localSheetId="8">[1]!electricity_factors[Country]</definedName>
    <definedName name="list_ef_countries" localSheetId="7">electricity_factors6[Country]</definedName>
    <definedName name="list_ef_countries">[1]!electricity_factors[Country]</definedName>
    <definedName name="list_gcp_regions" localSheetId="8">gcp_regions8[Google Cloud Region]</definedName>
    <definedName name="list_gcp_regions" localSheetId="7">[1]!gcp_regions[Google Cloud Region]</definedName>
    <definedName name="list_gcp_regions">[1]!gcp_regions[Google Cloud Region]</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7" l="1"/>
  <c r="D13" i="7"/>
  <c r="D12" i="7"/>
  <c r="D11" i="7"/>
  <c r="D10" i="7"/>
  <c r="P19" i="1"/>
  <c r="P26" i="1"/>
  <c r="P40" i="1"/>
  <c r="H39" i="1"/>
  <c r="K39" i="1"/>
  <c r="L39" i="1" s="1"/>
  <c r="N39" i="1" s="1"/>
  <c r="P39" i="1" s="1"/>
  <c r="O39" i="1"/>
  <c r="H9" i="1"/>
  <c r="K9" i="1"/>
  <c r="L9" i="1"/>
  <c r="N9" i="1" s="1"/>
  <c r="P9" i="1" s="1"/>
  <c r="O9" i="1"/>
  <c r="H16" i="1"/>
  <c r="K16" i="1"/>
  <c r="O16" i="1"/>
  <c r="H22" i="1"/>
  <c r="K22" i="1"/>
  <c r="O22" i="1"/>
  <c r="H30" i="1"/>
  <c r="K30" i="1"/>
  <c r="O30" i="1"/>
  <c r="H25" i="1"/>
  <c r="K25" i="1"/>
  <c r="O25" i="1"/>
  <c r="H38" i="1"/>
  <c r="K38" i="1"/>
  <c r="O38" i="1"/>
  <c r="H37" i="1"/>
  <c r="K37" i="1"/>
  <c r="O37" i="1"/>
  <c r="H29" i="1"/>
  <c r="K29" i="1"/>
  <c r="O29" i="1"/>
  <c r="H31" i="1"/>
  <c r="K31" i="1"/>
  <c r="O31" i="1"/>
  <c r="H32" i="1"/>
  <c r="K32" i="1"/>
  <c r="O32" i="1"/>
  <c r="H23" i="1"/>
  <c r="K23" i="1"/>
  <c r="O23" i="1"/>
  <c r="H24" i="1"/>
  <c r="K24" i="1"/>
  <c r="O24" i="1"/>
  <c r="H15" i="1"/>
  <c r="K15" i="1"/>
  <c r="O15" i="1"/>
  <c r="H17" i="1"/>
  <c r="K17" i="1"/>
  <c r="O17" i="1"/>
  <c r="H18" i="1"/>
  <c r="K18" i="1"/>
  <c r="O18" i="1"/>
  <c r="H8" i="1"/>
  <c r="K8" i="1"/>
  <c r="O8" i="1"/>
  <c r="H10" i="1"/>
  <c r="K10" i="1"/>
  <c r="O10" i="1"/>
  <c r="H11" i="1"/>
  <c r="K11" i="1"/>
  <c r="O11" i="1"/>
  <c r="L25" i="1" l="1"/>
  <c r="N25" i="1" s="1"/>
  <c r="L16" i="1"/>
  <c r="N16" i="1" s="1"/>
  <c r="P16" i="1" s="1"/>
  <c r="L22" i="1"/>
  <c r="N22" i="1" s="1"/>
  <c r="P22" i="1" s="1"/>
  <c r="L29" i="1"/>
  <c r="N29" i="1" s="1"/>
  <c r="L30" i="1"/>
  <c r="N30" i="1" s="1"/>
  <c r="P30" i="1" s="1"/>
  <c r="P25" i="1"/>
  <c r="L38" i="1"/>
  <c r="N38" i="1" s="1"/>
  <c r="P38" i="1" s="1"/>
  <c r="L37" i="1"/>
  <c r="N37" i="1" s="1"/>
  <c r="P37" i="1" s="1"/>
  <c r="L23" i="1"/>
  <c r="N23" i="1" s="1"/>
  <c r="P23" i="1" s="1"/>
  <c r="L31" i="1"/>
  <c r="N31" i="1" s="1"/>
  <c r="P31" i="1" s="1"/>
  <c r="L32" i="1"/>
  <c r="N32" i="1" s="1"/>
  <c r="P32" i="1" s="1"/>
  <c r="P29" i="1"/>
  <c r="L24" i="1"/>
  <c r="N24" i="1" s="1"/>
  <c r="P24" i="1" s="1"/>
  <c r="L17" i="1"/>
  <c r="N17" i="1" s="1"/>
  <c r="P17" i="1" s="1"/>
  <c r="L15" i="1"/>
  <c r="N15" i="1" s="1"/>
  <c r="P15" i="1" s="1"/>
  <c r="L18" i="1"/>
  <c r="N18" i="1" s="1"/>
  <c r="P18" i="1" s="1"/>
  <c r="L8" i="1"/>
  <c r="N8" i="1" s="1"/>
  <c r="P8" i="1" s="1"/>
  <c r="L10" i="1"/>
  <c r="N10" i="1" s="1"/>
  <c r="P10" i="1" s="1"/>
  <c r="L11" i="1"/>
  <c r="N11" i="1" s="1"/>
  <c r="P11" i="1" s="1"/>
  <c r="E24" i="7"/>
  <c r="E15" i="7"/>
  <c r="K7" i="1"/>
  <c r="K14" i="1"/>
  <c r="B11" i="3" l="1"/>
  <c r="B19" i="3"/>
  <c r="B18" i="3"/>
  <c r="B12" i="3"/>
  <c r="B10" i="3"/>
  <c r="O21" i="1"/>
  <c r="O28" i="1"/>
  <c r="O35" i="1"/>
  <c r="O36" i="1"/>
  <c r="D4" i="11"/>
  <c r="D5" i="11"/>
  <c r="D6" i="11"/>
  <c r="D7" i="11"/>
  <c r="D8" i="11"/>
  <c r="D9" i="11"/>
  <c r="O7" i="1" s="1"/>
  <c r="D10" i="11"/>
  <c r="D11" i="11"/>
  <c r="D12" i="11"/>
  <c r="D13" i="11"/>
  <c r="O14" i="1" s="1"/>
  <c r="D14" i="11"/>
  <c r="D15" i="11"/>
  <c r="D16" i="11"/>
  <c r="D17" i="11"/>
  <c r="D18" i="11"/>
  <c r="D19" i="11"/>
  <c r="D20" i="11"/>
  <c r="D21" i="11"/>
  <c r="D22" i="11"/>
  <c r="D23" i="11"/>
  <c r="D24" i="11"/>
  <c r="D25" i="11"/>
  <c r="D26" i="11"/>
  <c r="D27" i="11"/>
  <c r="D28" i="11"/>
  <c r="D29" i="11"/>
  <c r="D30" i="11"/>
  <c r="D31" i="11"/>
  <c r="D32" i="11"/>
  <c r="D33" i="11"/>
  <c r="D34" i="11"/>
  <c r="D35" i="11"/>
  <c r="D36" i="11"/>
  <c r="D37" i="11"/>
  <c r="D38" i="11"/>
  <c r="D39" i="11"/>
  <c r="D40" i="11"/>
  <c r="D41" i="11"/>
  <c r="L4" i="10"/>
  <c r="L5" i="10"/>
  <c r="L6" i="10"/>
  <c r="L7" i="10"/>
  <c r="L8" i="10"/>
  <c r="L9" i="10"/>
  <c r="L10" i="10"/>
  <c r="L11" i="10"/>
  <c r="L12" i="10"/>
  <c r="L13" i="10"/>
  <c r="L14" i="10"/>
  <c r="L15" i="10"/>
  <c r="L16" i="10"/>
  <c r="L17" i="10"/>
  <c r="L18" i="10"/>
  <c r="L19" i="10"/>
  <c r="L20" i="10"/>
  <c r="L21" i="10"/>
  <c r="L22" i="10"/>
  <c r="L23" i="10"/>
  <c r="L24" i="10"/>
  <c r="L25" i="10"/>
  <c r="L26" i="10"/>
  <c r="L27" i="10"/>
  <c r="L28" i="10"/>
  <c r="L29" i="10"/>
  <c r="L30" i="10"/>
  <c r="L31" i="10"/>
  <c r="L32" i="10"/>
  <c r="L33" i="10"/>
  <c r="L34" i="10"/>
  <c r="L35" i="10"/>
  <c r="L36" i="10"/>
  <c r="L37" i="10"/>
  <c r="L38" i="10"/>
  <c r="L39" i="10"/>
  <c r="L40" i="10"/>
  <c r="L41" i="10"/>
  <c r="L42" i="10"/>
  <c r="L43" i="10"/>
  <c r="L44" i="10"/>
  <c r="L45" i="10"/>
  <c r="F32" i="2"/>
  <c r="F33" i="2"/>
  <c r="F34" i="2"/>
  <c r="F26" i="2"/>
  <c r="F27" i="2"/>
  <c r="F28" i="2"/>
  <c r="F20" i="2"/>
  <c r="F21" i="2"/>
  <c r="F22" i="2"/>
  <c r="F14" i="2"/>
  <c r="F15" i="2"/>
  <c r="F16" i="2"/>
  <c r="F5" i="2"/>
  <c r="F6" i="2"/>
  <c r="F7" i="2"/>
  <c r="F8" i="2"/>
  <c r="F9" i="2"/>
  <c r="F10" i="2"/>
  <c r="E32" i="2"/>
  <c r="E33" i="2"/>
  <c r="E34" i="2"/>
  <c r="E26" i="2"/>
  <c r="E27" i="2"/>
  <c r="E28" i="2"/>
  <c r="E20" i="2"/>
  <c r="G20" i="2" s="1"/>
  <c r="E21" i="2"/>
  <c r="G21" i="2" s="1"/>
  <c r="E22" i="2"/>
  <c r="G22" i="2" s="1"/>
  <c r="E14" i="2"/>
  <c r="G14" i="2" s="1"/>
  <c r="E15" i="2"/>
  <c r="G15" i="2" s="1"/>
  <c r="E16" i="2"/>
  <c r="G16" i="2" s="1"/>
  <c r="E5" i="2"/>
  <c r="E6" i="2"/>
  <c r="E7" i="2"/>
  <c r="E8" i="2"/>
  <c r="E9" i="2"/>
  <c r="E10" i="2"/>
  <c r="G27" i="2" l="1"/>
  <c r="G17" i="2"/>
  <c r="G23" i="2"/>
  <c r="G28" i="2"/>
  <c r="G9" i="2"/>
  <c r="G7" i="2"/>
  <c r="G34" i="2"/>
  <c r="G10" i="2"/>
  <c r="G8" i="2"/>
  <c r="G26" i="2"/>
  <c r="G6" i="2"/>
  <c r="G33" i="2"/>
  <c r="G5" i="2"/>
  <c r="G32" i="2"/>
  <c r="B13" i="3"/>
  <c r="B14" i="3" s="1"/>
  <c r="D27" i="7" s="1"/>
  <c r="F27" i="7" s="1"/>
  <c r="H14" i="1" l="1"/>
  <c r="H21" i="1"/>
  <c r="H28" i="1"/>
  <c r="H35" i="1"/>
  <c r="H36" i="1"/>
  <c r="H7" i="1"/>
  <c r="L7" i="1" s="1"/>
  <c r="N7" i="1" s="1"/>
  <c r="K21" i="1"/>
  <c r="K28" i="1"/>
  <c r="K35" i="1"/>
  <c r="K36" i="1"/>
  <c r="L36" i="1" l="1"/>
  <c r="L35" i="1"/>
  <c r="L28" i="1"/>
  <c r="L21" i="1"/>
  <c r="P7" i="1"/>
  <c r="L14" i="1"/>
  <c r="D30" i="7"/>
  <c r="F30" i="7" s="1"/>
  <c r="F10" i="7" l="1"/>
  <c r="P12" i="1"/>
  <c r="N21" i="1"/>
  <c r="P21" i="1" s="1"/>
  <c r="F12" i="7" s="1"/>
  <c r="N28" i="1"/>
  <c r="P28" i="1" s="1"/>
  <c r="N35" i="1"/>
  <c r="P35" i="1" s="1"/>
  <c r="F14" i="7" s="1"/>
  <c r="N36" i="1"/>
  <c r="P36" i="1" s="1"/>
  <c r="N14" i="1"/>
  <c r="P14" i="1" s="1"/>
  <c r="F11" i="7" s="1"/>
  <c r="B7" i="4"/>
  <c r="F13" i="7" l="1"/>
  <c r="P33" i="1"/>
  <c r="D15" i="7"/>
  <c r="F15" i="7" s="1"/>
  <c r="G11" i="2" l="1"/>
  <c r="D19" i="7" l="1"/>
  <c r="D20" i="7" l="1"/>
  <c r="D21" i="7" l="1"/>
  <c r="G29" i="2" l="1"/>
  <c r="D22" i="7" l="1"/>
  <c r="G35" i="2" l="1"/>
  <c r="D23" i="7" s="1"/>
  <c r="D24" i="7" s="1"/>
  <c r="F24" i="7" s="1"/>
  <c r="F3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Andri Johnston</author>
    <author>tc={4D3A1A9E-47C2-4EC0-AF12-6A5D4FD9181F}</author>
    <author>tc={71F1DAE8-9409-41F0-A2D4-1538B5CEB02C}</author>
  </authors>
  <commentList>
    <comment ref="A6" authorId="0" shapeId="0" xr:uid="{774C0FF3-5A9A-4A71-9D5D-539D0E6B1C3F}">
      <text>
        <r>
          <rPr>
            <sz val="9"/>
            <rFont val="Tahoma"/>
            <family val="2"/>
            <charset val="1"/>
          </rPr>
          <t>kB pageweight is converted to MB during the calculation process - no extra conversion is needed from you.</t>
        </r>
      </text>
    </comment>
    <comment ref="H10" authorId="1" shapeId="0" xr:uid="{4D3A1A9E-47C2-4EC0-AF12-6A5D4FD9181F}">
      <text>
        <t>[Threaded comment]
Your version of Excel allows you to read this threaded comment; however, any edits to it will get removed if the file is opened in a newer version of Excel. Learn more: https://go.microsoft.com/fwlink/?linkid=870924
Comment:
    Update to Grid intensity used for end-users in Cell I67</t>
      </text>
    </comment>
    <comment ref="M10" authorId="2" shapeId="0" xr:uid="{71F1DAE8-9409-41F0-A2D4-1538B5CEB02C}">
      <text>
        <t>[Threaded comment]
Your version of Excel allows you to read this threaded comment; however, any edits to it will get removed if the file is opened in a newer version of Excel. Learn more: https://go.microsoft.com/fwlink/?linkid=870924
Comment:
    Change to calculated</t>
      </text>
    </comment>
  </commentList>
</comments>
</file>

<file path=xl/sharedStrings.xml><?xml version="1.0" encoding="utf-8"?>
<sst xmlns="http://schemas.openxmlformats.org/spreadsheetml/2006/main" count="774" uniqueCount="403">
  <si>
    <t>Idle Power (W)</t>
  </si>
  <si>
    <t>Max Power (W)</t>
  </si>
  <si>
    <t>Compute Server Carbon Footprint (kgCO2e)</t>
  </si>
  <si>
    <t>Notes</t>
  </si>
  <si>
    <t>Networking</t>
  </si>
  <si>
    <t>Data Energy Intensity (kWh/GB)</t>
  </si>
  <si>
    <t>Total Carbon Footprint (kgCO2e)</t>
  </si>
  <si>
    <t>Location</t>
  </si>
  <si>
    <t>Value</t>
  </si>
  <si>
    <t>Units</t>
  </si>
  <si>
    <t>W</t>
  </si>
  <si>
    <t>Metric</t>
  </si>
  <si>
    <t>Source</t>
  </si>
  <si>
    <t>Comments</t>
  </si>
  <si>
    <t>Mean Global Energy Intensity Per Data Volume Of Data Transferred Over The Internet Via Fixed-line Networks</t>
  </si>
  <si>
    <t>kWh/GB</t>
  </si>
  <si>
    <t>DIMPACT parameter</t>
  </si>
  <si>
    <t>Global average - unable to be countrified at this stage</t>
  </si>
  <si>
    <t>%</t>
  </si>
  <si>
    <t>kgCO2e/kWh</t>
  </si>
  <si>
    <t>Summary</t>
  </si>
  <si>
    <t>Total Networking</t>
  </si>
  <si>
    <t>Activity Type</t>
  </si>
  <si>
    <t>Sum Total Carbon Footprint</t>
  </si>
  <si>
    <t>Daily Storage Power (W)</t>
  </si>
  <si>
    <t>Combined Server &amp; Storage Power (W)</t>
  </si>
  <si>
    <t>Mean Global Energy Intensity Per Data Volume Of Data Transferred Over The Internet Via Mobile Networks</t>
  </si>
  <si>
    <t>Data Centre PUE</t>
  </si>
  <si>
    <t>Data Centres / Servers</t>
  </si>
  <si>
    <t>Content Preservation</t>
  </si>
  <si>
    <t>Bitstream Preservation</t>
  </si>
  <si>
    <t>Discovery and Access</t>
  </si>
  <si>
    <t>Metadata Management</t>
  </si>
  <si>
    <t>Total Data Centres / Servers</t>
  </si>
  <si>
    <t>Networking (i.e. communication between sites or offsite tools and services or users)</t>
  </si>
  <si>
    <t>End User and Admin Devices</t>
  </si>
  <si>
    <t>Total End User and Admin Devices</t>
  </si>
  <si>
    <t>Total</t>
  </si>
  <si>
    <t>Methodology for energy consumption for on premise data centres and servers</t>
  </si>
  <si>
    <t>In Cloud</t>
  </si>
  <si>
    <t>On Premises</t>
  </si>
  <si>
    <t>Services provided in the cloud</t>
  </si>
  <si>
    <t>Description</t>
  </si>
  <si>
    <t>Traffic between service machines - include significant uses of network</t>
  </si>
  <si>
    <t>Server Power (W)</t>
  </si>
  <si>
    <t>Data transmitted/day (MB/day)</t>
  </si>
  <si>
    <t>Data received/day (MB/day)</t>
  </si>
  <si>
    <t>Data harvested/day (MB/day)</t>
  </si>
  <si>
    <t>Combined Monthly Carbon Footprint (kgCO2e/year)</t>
  </si>
  <si>
    <t>kgCO2e/year</t>
  </si>
  <si>
    <t>Source (i.e. data, estimate, proxy)</t>
  </si>
  <si>
    <t>Data Confidence (i.e. high, medium, low)</t>
  </si>
  <si>
    <t>Combined Server &amp; Storage Monthly Energy inc. PUE  (kWh/year)</t>
  </si>
  <si>
    <t xml:space="preserve"> End user and admin devices, including routers and hubs</t>
  </si>
  <si>
    <t>TOTAL</t>
  </si>
  <si>
    <t>Mode of transport (e.g. car, flight, train)</t>
  </si>
  <si>
    <t>Assumptions</t>
  </si>
  <si>
    <t>We are using averages and estimates where needed, and indicated in the spreadsheet.</t>
  </si>
  <si>
    <t>Metres are calibrated and accurate.</t>
  </si>
  <si>
    <t>When the total carbon footprint is considered the in-Body carbon footprint is divided with the years that hardware is in production. This leads to annual carbon footprint calculation.</t>
  </si>
  <si>
    <t>Total Annual Carbon Footprint (kgCO2e)</t>
  </si>
  <si>
    <t>Simplified End-User and Admin Device Model</t>
  </si>
  <si>
    <t>Mean Global Grid Electricity Intensity (kgCO2e/kWh)</t>
  </si>
  <si>
    <t xml:space="preserve">Global average electricity emissions factor </t>
  </si>
  <si>
    <r>
      <t>Further reading:</t>
    </r>
    <r>
      <rPr>
        <sz val="12"/>
        <color theme="1"/>
        <rFont val="Calibri"/>
        <family val="2"/>
      </rPr>
      <t xml:space="preserve"> The DIMPACT methodology was built upon the academic research of the University of Bristol. Notably, the following papers provide a good outline of the academic grounding of the approach.</t>
    </r>
  </si>
  <si>
    <t xml:space="preserve">https://doi.org/10.1080/21670811.2014.892759 </t>
  </si>
  <si>
    <t>https://doi.org/10.1016/j.eiar.2021.106661</t>
  </si>
  <si>
    <t>https://doi.org/10.1145/3530190.3542932</t>
  </si>
  <si>
    <t>https://doi.org/10.1145/3290605.3300627</t>
  </si>
  <si>
    <t xml:space="preserve">1. The tool should only be used by digital archives to estimate their own digital footprint. </t>
  </si>
  <si>
    <t>2. The tool should only be used by digital archives to get an initial ‘ball-park’ estimate of their digital emissions, and should not rely on the calculations for further reporting (such as scope 3 reporting).</t>
  </si>
  <si>
    <t>The Digital Preservation Coalition accepts no responsibility or liability for the accuracy, completeness, or reliability of the results generated by this tool.</t>
  </si>
  <si>
    <t>The tool is provided as an informational and indicative resource for digital archives. It is not intended for, nor should it be relied upon for, formal carbon reporting, compliance purposes, or audited disclosures. Users remain solely responsible for any decisions or actions taken based on the outputs.</t>
  </si>
  <si>
    <t>carbonfootprint.com</t>
  </si>
  <si>
    <t>Brazil</t>
  </si>
  <si>
    <t>Brazil South East</t>
  </si>
  <si>
    <t>São Paulo State</t>
  </si>
  <si>
    <t>Brazil South</t>
  </si>
  <si>
    <t>Quebec City</t>
  </si>
  <si>
    <t>Canada East</t>
  </si>
  <si>
    <t>Toronto</t>
  </si>
  <si>
    <t>Canada Central</t>
  </si>
  <si>
    <t>Canada</t>
  </si>
  <si>
    <t>United Arab Emirates</t>
  </si>
  <si>
    <t>United Arab Emirates Central</t>
  </si>
  <si>
    <t>Dubai</t>
  </si>
  <si>
    <t>United Arab Emirates North</t>
  </si>
  <si>
    <t>Norway</t>
  </si>
  <si>
    <t>Norway West</t>
  </si>
  <si>
    <t>Oslo</t>
  </si>
  <si>
    <t>Norway East</t>
  </si>
  <si>
    <t>Frankfurt</t>
  </si>
  <si>
    <t>Germany West Central</t>
  </si>
  <si>
    <t>Germany</t>
  </si>
  <si>
    <t>Germany North</t>
  </si>
  <si>
    <t>EEA</t>
  </si>
  <si>
    <t>Cardiff</t>
  </si>
  <si>
    <t>UK West</t>
  </si>
  <si>
    <t>London</t>
  </si>
  <si>
    <t>UK South</t>
  </si>
  <si>
    <t>Las Vegas</t>
  </si>
  <si>
    <t>us-west4</t>
  </si>
  <si>
    <t>United Kingdom</t>
  </si>
  <si>
    <t>UK</t>
  </si>
  <si>
    <t>Salt Lake City</t>
  </si>
  <si>
    <t>us-west3</t>
  </si>
  <si>
    <t>Switzerland</t>
  </si>
  <si>
    <t>Switzerland West</t>
  </si>
  <si>
    <t>Los Angeles</t>
  </si>
  <si>
    <t>us-west2</t>
  </si>
  <si>
    <t>Zürich</t>
  </si>
  <si>
    <t>Switzerland North</t>
  </si>
  <si>
    <t>Oregon</t>
  </si>
  <si>
    <t>us-west1</t>
  </si>
  <si>
    <t>Dallas</t>
  </si>
  <si>
    <t>us-south1</t>
  </si>
  <si>
    <t>Gävle and Sandviken</t>
  </si>
  <si>
    <t>Sweden Central</t>
  </si>
  <si>
    <t>Northern Virginia</t>
  </si>
  <si>
    <t>us-east4</t>
  </si>
  <si>
    <t>France</t>
  </si>
  <si>
    <t>France South</t>
  </si>
  <si>
    <t>Georgia</t>
  </si>
  <si>
    <t>us-east2</t>
  </si>
  <si>
    <t>Paris</t>
  </si>
  <si>
    <t>France Central</t>
  </si>
  <si>
    <t>South Carolina</t>
  </si>
  <si>
    <t>us-east1</t>
  </si>
  <si>
    <t>Iowa</t>
  </si>
  <si>
    <t>us-central1</t>
  </si>
  <si>
    <t>Netherlands</t>
  </si>
  <si>
    <t>West Europe</t>
  </si>
  <si>
    <t>Santiago</t>
  </si>
  <si>
    <t>southamerica-west1</t>
  </si>
  <si>
    <t>Ireland</t>
  </si>
  <si>
    <t>North Europe</t>
  </si>
  <si>
    <t>Sao Paulo</t>
  </si>
  <si>
    <t>southamerica-east1</t>
  </si>
  <si>
    <t>Chennai</t>
  </si>
  <si>
    <t>India South</t>
  </si>
  <si>
    <t>Mexico</t>
  </si>
  <si>
    <t>northamerica-south1</t>
  </si>
  <si>
    <t>Pune</t>
  </si>
  <si>
    <t>India Central*</t>
  </si>
  <si>
    <t>northamerica-northeast2</t>
  </si>
  <si>
    <t>Mumbai</t>
  </si>
  <si>
    <t>India West*</t>
  </si>
  <si>
    <t>Montreal</t>
  </si>
  <si>
    <t>northamerica-northeast1</t>
  </si>
  <si>
    <t>India</t>
  </si>
  <si>
    <t>Tel Aviv</t>
  </si>
  <si>
    <t>me-west1</t>
  </si>
  <si>
    <t>Korea</t>
  </si>
  <si>
    <t>Korea South</t>
  </si>
  <si>
    <t>Dammam</t>
  </si>
  <si>
    <t>me-central2</t>
  </si>
  <si>
    <t>Korea East</t>
  </si>
  <si>
    <t>Turin</t>
  </si>
  <si>
    <t>europe-west12</t>
  </si>
  <si>
    <t>sa-east-1</t>
  </si>
  <si>
    <t>Berlin</t>
  </si>
  <si>
    <t>europe-west10</t>
  </si>
  <si>
    <t>Bahrain</t>
  </si>
  <si>
    <t>me-south-1</t>
  </si>
  <si>
    <t>Tokyo, Saitama</t>
  </si>
  <si>
    <t>Japan East</t>
  </si>
  <si>
    <t>europe-west9</t>
  </si>
  <si>
    <t>Sweden</t>
  </si>
  <si>
    <t>eu-north-1</t>
  </si>
  <si>
    <t>Osaka</t>
  </si>
  <si>
    <t>Japan West</t>
  </si>
  <si>
    <t>Milan</t>
  </si>
  <si>
    <t>europe-west8</t>
  </si>
  <si>
    <t>eu-west-3</t>
  </si>
  <si>
    <t>Japan</t>
  </si>
  <si>
    <t>ZÃ¼rich</t>
  </si>
  <si>
    <t>europe-west6</t>
  </si>
  <si>
    <t>Italy</t>
  </si>
  <si>
    <t>eu-south-1</t>
  </si>
  <si>
    <t>Victoria</t>
  </si>
  <si>
    <t>Australia South East</t>
  </si>
  <si>
    <t>Eemshaven</t>
  </si>
  <si>
    <t>europe-west4</t>
  </si>
  <si>
    <t>England</t>
  </si>
  <si>
    <t>eu-west-2</t>
  </si>
  <si>
    <t>New South Wales</t>
  </si>
  <si>
    <t>Australia East</t>
  </si>
  <si>
    <t>europe-west3</t>
  </si>
  <si>
    <t>eu-west-1</t>
  </si>
  <si>
    <t>Canberra</t>
  </si>
  <si>
    <t>Australia Central 2</t>
  </si>
  <si>
    <t>europe-west2</t>
  </si>
  <si>
    <t>eu-central-1</t>
  </si>
  <si>
    <t>Australia Central</t>
  </si>
  <si>
    <t>Belgium</t>
  </si>
  <si>
    <t>europe-west1</t>
  </si>
  <si>
    <t>China</t>
  </si>
  <si>
    <t>cn-northwest-1</t>
  </si>
  <si>
    <t>Australia</t>
  </si>
  <si>
    <t>Madrid</t>
  </si>
  <si>
    <t>europe-southwest1</t>
  </si>
  <si>
    <t>cn-north-1</t>
  </si>
  <si>
    <t>South Africa</t>
  </si>
  <si>
    <t>Stockholm</t>
  </si>
  <si>
    <t>europe-north2</t>
  </si>
  <si>
    <t>ca-central-1</t>
  </si>
  <si>
    <t>South Africa West</t>
  </si>
  <si>
    <t>Finland</t>
  </si>
  <si>
    <t>europe-north1</t>
  </si>
  <si>
    <t>ap-northeast-1</t>
  </si>
  <si>
    <t>Johannesburg</t>
  </si>
  <si>
    <t>South Africa North</t>
  </si>
  <si>
    <t>Warsaw</t>
  </si>
  <si>
    <t>europe-central2</t>
  </si>
  <si>
    <t>ap-southeast-2</t>
  </si>
  <si>
    <t>Singapore</t>
  </si>
  <si>
    <t>Southeast Asia*</t>
  </si>
  <si>
    <t>Melbourne</t>
  </si>
  <si>
    <t>australia-southeast2</t>
  </si>
  <si>
    <t>ap-southeast-1</t>
  </si>
  <si>
    <t>Hong Kong</t>
  </si>
  <si>
    <t>East Asia*</t>
  </si>
  <si>
    <t>Sydney</t>
  </si>
  <si>
    <t>australia-southeast1</t>
  </si>
  <si>
    <t>South Korea</t>
  </si>
  <si>
    <t>ap-northeast-2</t>
  </si>
  <si>
    <t>EPA</t>
  </si>
  <si>
    <t>WECC</t>
  </si>
  <si>
    <t>Arizona</t>
  </si>
  <si>
    <t>West US 3</t>
  </si>
  <si>
    <t>Jakarta</t>
  </si>
  <si>
    <t>asia-southeast2</t>
  </si>
  <si>
    <t>ap-northeast-3</t>
  </si>
  <si>
    <t>Washington</t>
  </si>
  <si>
    <t>West US 2*</t>
  </si>
  <si>
    <t>asia-southeast1</t>
  </si>
  <si>
    <t>ap-south-1</t>
  </si>
  <si>
    <t>California</t>
  </si>
  <si>
    <t>West US*</t>
  </si>
  <si>
    <t>Delhi</t>
  </si>
  <si>
    <t>asia-south2</t>
  </si>
  <si>
    <t>ap-east-1</t>
  </si>
  <si>
    <t>Wyoming</t>
  </si>
  <si>
    <t>West Central US</t>
  </si>
  <si>
    <t>asia-south1</t>
  </si>
  <si>
    <t>af-south-1</t>
  </si>
  <si>
    <t>TRE</t>
  </si>
  <si>
    <t>Texas</t>
  </si>
  <si>
    <t>South Central US*</t>
  </si>
  <si>
    <t>Seoul</t>
  </si>
  <si>
    <t>asia-northeast3</t>
  </si>
  <si>
    <t>United States</t>
  </si>
  <si>
    <t>us-gov-west-1</t>
  </si>
  <si>
    <t>RFC</t>
  </si>
  <si>
    <t>Illinois</t>
  </si>
  <si>
    <t>North Central US*</t>
  </si>
  <si>
    <t>asia-northeast2</t>
  </si>
  <si>
    <t>SERC</t>
  </si>
  <si>
    <t>us-gov-east-1</t>
  </si>
  <si>
    <t>East US 3</t>
  </si>
  <si>
    <t>Tokyo</t>
  </si>
  <si>
    <t>asia-northeast1</t>
  </si>
  <si>
    <t>us-west-2</t>
  </si>
  <si>
    <t>Virginia</t>
  </si>
  <si>
    <t>East US 2*</t>
  </si>
  <si>
    <t>asia-east2</t>
  </si>
  <si>
    <t>us-west-1</t>
  </si>
  <si>
    <t>East US*</t>
  </si>
  <si>
    <t>Taiwan</t>
  </si>
  <si>
    <t>asia-east1</t>
  </si>
  <si>
    <t>us-east-2</t>
  </si>
  <si>
    <t>MRO</t>
  </si>
  <si>
    <t>Central US*</t>
  </si>
  <si>
    <t>africa-south1</t>
  </si>
  <si>
    <t>us-east-1</t>
  </si>
  <si>
    <t>IEA</t>
  </si>
  <si>
    <t>Global</t>
  </si>
  <si>
    <t>Not sure / other</t>
  </si>
  <si>
    <t>Emissions source</t>
  </si>
  <si>
    <t>Emissions factor (tCO2e/kWh)</t>
  </si>
  <si>
    <t>NERC Region</t>
  </si>
  <si>
    <t>MS Azure Region</t>
  </si>
  <si>
    <t>Grid carbon intensity (tCO2e/kWh)</t>
  </si>
  <si>
    <t>Grid carbon intensity (gCO2eq / kWh)</t>
  </si>
  <si>
    <t>Google CFE (%)</t>
  </si>
  <si>
    <t>Google Cloud Region</t>
  </si>
  <si>
    <t>Country</t>
  </si>
  <si>
    <t>AWS Region</t>
  </si>
  <si>
    <t>Source: Cloud Carbon Footprint</t>
  </si>
  <si>
    <t>*means a DC may have sub-regions</t>
  </si>
  <si>
    <t>Microsoft Azure</t>
  </si>
  <si>
    <t>CFE = Carbon Free Energy (Google-reported metric)</t>
  </si>
  <si>
    <t>Source: Google (exc. Global factor)</t>
  </si>
  <si>
    <t>Google Cloud Platform</t>
  </si>
  <si>
    <t>AWS Data Centres</t>
  </si>
  <si>
    <t>&lt;Add other countries in the 'Grid factors' tab&gt;</t>
  </si>
  <si>
    <t>US EPA</t>
  </si>
  <si>
    <t>https://www.gov.uk/government/publications/greenhouse-gas-reporting-conversion-factors-2024</t>
  </si>
  <si>
    <t>UK Government GHG Conversion Factors for Company Reporting</t>
  </si>
  <si>
    <t>https://www.eea.europa.eu/en/analysis/indicators/greenhouse-gas-emission-intensity-of-1</t>
  </si>
  <si>
    <t>gCO2e/kWh</t>
  </si>
  <si>
    <t>Spain</t>
  </si>
  <si>
    <t>Slovenia</t>
  </si>
  <si>
    <t>Slovakia</t>
  </si>
  <si>
    <t>Romania</t>
  </si>
  <si>
    <t>Portugal</t>
  </si>
  <si>
    <t>Poland</t>
  </si>
  <si>
    <t>CaDI (2024) Greenhouse Gas Emissions Factors for International Grid Electricity (calculated from fuel mix). Available at: www.carbondi.com (Accessed: [25/06/2025])</t>
  </si>
  <si>
    <t>Malta</t>
  </si>
  <si>
    <t>Luxembourg</t>
  </si>
  <si>
    <t>Lithuania</t>
  </si>
  <si>
    <t>Latvia</t>
  </si>
  <si>
    <t>https://www.carbondi.com/#electricity-factors/</t>
  </si>
  <si>
    <t>https://www.iea.org/reports/electricity-2025/emissions</t>
  </si>
  <si>
    <t>Hungary</t>
  </si>
  <si>
    <t>Greece</t>
  </si>
  <si>
    <t>Estonia</t>
  </si>
  <si>
    <t>Denmark</t>
  </si>
  <si>
    <t>Czechia</t>
  </si>
  <si>
    <t>Cyprus</t>
  </si>
  <si>
    <t>Croatia</t>
  </si>
  <si>
    <t>Bulgaria</t>
  </si>
  <si>
    <t>Austria</t>
  </si>
  <si>
    <t>https://www.dcceew.gov.au/climate-change/publications/national-greenhouse-accounts-factors-2024</t>
  </si>
  <si>
    <t>DCCEEW (2025) National Greenhouse Gas Account Factors</t>
  </si>
  <si>
    <t>link</t>
  </si>
  <si>
    <t>source</t>
  </si>
  <si>
    <t>converted value (kgCO2e/kWh)</t>
  </si>
  <si>
    <t>units</t>
  </si>
  <si>
    <t>emissions intensity (raw)</t>
  </si>
  <si>
    <t>Sample of emissions intensity factors for electricity generation (add your own factors at the bottom of this table)</t>
  </si>
  <si>
    <t>Grid Carbon Intensity (kgCO2e/kWh)</t>
  </si>
  <si>
    <t>Number of visits</t>
  </si>
  <si>
    <t>Number of downloads</t>
  </si>
  <si>
    <t>Non-digital Admin</t>
  </si>
  <si>
    <t xml:space="preserve">Average download size (MB) </t>
  </si>
  <si>
    <t>CPE Power</t>
  </si>
  <si>
    <t>Laptop Power</t>
  </si>
  <si>
    <t>Desktop Power</t>
  </si>
  <si>
    <t>Laptop/desktop ratio</t>
  </si>
  <si>
    <t>Computer Power</t>
  </si>
  <si>
    <t>Weighted avg</t>
  </si>
  <si>
    <t>Smartphone Power</t>
  </si>
  <si>
    <t>Tablet Power</t>
  </si>
  <si>
    <t>Unknown device proxy</t>
  </si>
  <si>
    <t>Conservative estimate is that unknown devices are tablets</t>
  </si>
  <si>
    <t>CPE energy/year</t>
  </si>
  <si>
    <t>kWh/year</t>
  </si>
  <si>
    <t>GB/year</t>
  </si>
  <si>
    <t>Based on UK</t>
  </si>
  <si>
    <t>Data (GB)</t>
  </si>
  <si>
    <t>Network energy intensity – midpoint (kWh/GB)</t>
  </si>
  <si>
    <t>Network kWh = Data Volume × Network Intensity</t>
  </si>
  <si>
    <t>Network emissions = Network kWh × Mean Global Grid Electricity Intensity</t>
  </si>
  <si>
    <t>Network energy intensity – low (all fixed, kWh/GB)</t>
  </si>
  <si>
    <t>Network energy intensity – high (all mobile, kWh/GB)</t>
  </si>
  <si>
    <t>Note:</t>
  </si>
  <si>
    <t>The midpoint network energy intensity (cell B12) is the simple average of fixed and mobile networks.</t>
  </si>
  <si>
    <t>If the actual mix of traffic over fixed vs mobile is unknown, you may treat:</t>
  </si>
  <si>
    <r>
      <t xml:space="preserve">B18 as a </t>
    </r>
    <r>
      <rPr>
        <b/>
        <sz val="11"/>
        <color theme="1"/>
        <rFont val="Aptos Narrow"/>
        <scheme val="minor"/>
      </rPr>
      <t>low</t>
    </r>
    <r>
      <rPr>
        <sz val="11"/>
        <color theme="1"/>
        <rFont val="Aptos Narrow"/>
        <scheme val="minor"/>
      </rPr>
      <t xml:space="preserve"> estimate (all fixed-line), and</t>
    </r>
  </si>
  <si>
    <r>
      <t xml:space="preserve">B19 as a </t>
    </r>
    <r>
      <rPr>
        <b/>
        <sz val="11"/>
        <color theme="1"/>
        <rFont val="Aptos Narrow"/>
        <scheme val="minor"/>
      </rPr>
      <t>high</t>
    </r>
    <r>
      <rPr>
        <sz val="11"/>
        <color theme="1"/>
        <rFont val="Aptos Narrow"/>
        <scheme val="minor"/>
      </rPr>
      <t xml:space="preserve"> estimate (all mobile)</t>
    </r>
  </si>
  <si>
    <t>Total Non-Digital Admin</t>
  </si>
  <si>
    <t>The model is calculated with a reference period of 1 year</t>
  </si>
  <si>
    <t>Embodied carbon is not currently included.</t>
  </si>
  <si>
    <t>Function</t>
  </si>
  <si>
    <t>Machine Name/s or Number/s</t>
  </si>
  <si>
    <t>Make/model of machine</t>
  </si>
  <si>
    <t>Mean Utilisation of computing capacity (%)</t>
  </si>
  <si>
    <t>Total Storage Capacity (TB)</t>
  </si>
  <si>
    <t>Mean Storage Used Wh/TBh</t>
  </si>
  <si>
    <t>User Devices</t>
  </si>
  <si>
    <t>% of traffic sent via mobile vs fixed line networks</t>
  </si>
  <si>
    <t>Travel</t>
  </si>
  <si>
    <t>[journey - from-to]</t>
  </si>
  <si>
    <t>[train/car/flight]</t>
  </si>
  <si>
    <t>Acquisition, Transfer and Ingest</t>
  </si>
  <si>
    <t>Note: we assume a linear power curve with utilisation</t>
  </si>
  <si>
    <t>NB: cloud providers may bundle in embodied calculations or separate them out</t>
  </si>
  <si>
    <t>On Premise</t>
  </si>
  <si>
    <t>DPC Carbon Footprint Calculation Tool</t>
  </si>
  <si>
    <t xml:space="preserve">Average page size (KB) </t>
  </si>
  <si>
    <t>Total Acquisition, Transfer and Ingest</t>
  </si>
  <si>
    <t>Total Bitstream Preservation</t>
  </si>
  <si>
    <t>Total Content Preservation</t>
  </si>
  <si>
    <t>Acquisition, Transfer and Ingest (add activities below eg: web crawl, download, file transfer)</t>
  </si>
  <si>
    <t>Bitstream Preservation (add activities  below eg: integrity checking, repair)</t>
  </si>
  <si>
    <t>Content Preservation (add activities  below eg: file format identification, validation, file format migration, emulation)</t>
  </si>
  <si>
    <t>Metadata Management (add activities  below eg: metadata extraction, creation, management)</t>
  </si>
  <si>
    <t>Discovery and Access (add activities  below eg: user interface, search, access terminals)</t>
  </si>
  <si>
    <t>Total Metadata Management</t>
  </si>
  <si>
    <t>Total Discovery and Access</t>
  </si>
  <si>
    <t>Date</t>
  </si>
  <si>
    <t>[date of travel]</t>
  </si>
  <si>
    <t xml:space="preserve">Global average </t>
  </si>
  <si>
    <t>This tool forms part of the DPC's Carbon Footprint Toolkit and was built on the publicly available DIMPACT methodology, but has been simplified for the purposes listed below.</t>
  </si>
  <si>
    <t>Further explanation and instruction on using this tool can be found in the DPC's Carbon Footprint Toolkit (Available here: https://www.dpconline.org/digipres/implement-digipres/carbon-footprint-toolkit)</t>
  </si>
  <si>
    <t xml:space="preserve">Methodology follows the DIMPACT methodology available at: https://dimpact.org/resource?resource=2 </t>
  </si>
  <si>
    <t>This summary page will automatically populate as values are added within the other tabs - please do not edit.</t>
  </si>
  <si>
    <t>Other countries</t>
  </si>
  <si>
    <t>e.g. Data Centres/Servers</t>
  </si>
  <si>
    <t>e.g. Networking</t>
  </si>
  <si>
    <t>Tool last updated 16th July 2026</t>
  </si>
  <si>
    <r>
      <t>A</t>
    </r>
    <r>
      <rPr>
        <b/>
        <sz val="11"/>
        <color theme="1"/>
        <rFont val="Aptos Narrow"/>
        <family val="2"/>
        <scheme val="minor"/>
      </rPr>
      <t>cquisition, Transfer and Ingest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</si>
</sst>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43" formatCode="_-* #,##0.00_-;\-* #,##0.00_-;_-* &quot;-&quot;??_-;_-@_-"/>
    <numFmt numFmtId="164" formatCode="_(* #,##0.00_);_(* \(#,##0.00\);_(* &quot;-&quot;??_);_(@_)"/>
    <numFmt numFmtId="165" formatCode="0.000"/>
    <numFmt numFmtId="166" formatCode="_-* #,##0.000_-;\-* #,##0.000_-;_-* &quot;-&quot;??_-;_-@_-"/>
    <numFmt numFmtId="167" formatCode="0.0"/>
    <numFmt numFmtId="168" formatCode="#,##0.000000000"/>
    <numFmt numFmtId="169" formatCode="#,##0.00_ ;\-#,##0.00\ "/>
    <numFmt numFmtId="170" formatCode="0.0000000"/>
    <numFmt numFmtId="171" formatCode="0.000000"/>
  </numFmts>
  <fonts count="68">
    <font>
      <sz val="11"/>
      <color theme="1"/>
      <name val="Aptos Narrow"/>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8"/>
      <color theme="1"/>
      <name val="Aptos Narrow"/>
      <family val="2"/>
    </font>
    <font>
      <i/>
      <sz val="11"/>
      <color theme="1"/>
      <name val="Aptos Narrow"/>
      <family val="2"/>
    </font>
    <font>
      <sz val="11"/>
      <color rgb="FFCCCCCC"/>
      <name val="Aptos Narrow"/>
      <family val="2"/>
      <scheme val="minor"/>
    </font>
    <font>
      <sz val="11"/>
      <color theme="1"/>
      <name val="Aptos Narrow"/>
      <family val="2"/>
      <scheme val="minor"/>
    </font>
    <font>
      <sz val="11"/>
      <color theme="1"/>
      <name val="Aptos Narrow"/>
      <family val="2"/>
    </font>
    <font>
      <sz val="11"/>
      <color theme="1"/>
      <name val="Arial"/>
      <family val="2"/>
    </font>
    <font>
      <sz val="11"/>
      <color rgb="FF000000"/>
      <name val="Aptos Narrow"/>
      <family val="2"/>
    </font>
    <font>
      <sz val="11"/>
      <color theme="1"/>
      <name val="Arial"/>
      <family val="2"/>
    </font>
    <font>
      <b/>
      <sz val="11"/>
      <color theme="0"/>
      <name val="Aptos Narrow"/>
      <family val="2"/>
    </font>
    <font>
      <b/>
      <sz val="9"/>
      <color rgb="FFFFFFFF"/>
      <name val="Arial"/>
      <family val="2"/>
    </font>
    <font>
      <u/>
      <sz val="11"/>
      <color theme="10"/>
      <name val="Aptos Narrow"/>
      <family val="2"/>
      <scheme val="minor"/>
    </font>
    <font>
      <sz val="11"/>
      <color theme="1"/>
      <name val="Aptos Narrow"/>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sz val="16"/>
      <color theme="1"/>
      <name val="Aptos Narrow"/>
      <family val="2"/>
      <scheme val="minor"/>
    </font>
    <font>
      <sz val="11"/>
      <color theme="0" tint="-0.14999847407452621"/>
      <name val="Aptos Narrow"/>
      <family val="2"/>
      <scheme val="minor"/>
    </font>
    <font>
      <sz val="11"/>
      <name val="Aptos Narrow"/>
      <family val="2"/>
      <scheme val="minor"/>
    </font>
    <font>
      <sz val="11"/>
      <name val="Aptos Narrow"/>
      <family val="2"/>
    </font>
    <font>
      <sz val="18"/>
      <color theme="1"/>
      <name val="Aptos Narrow"/>
      <family val="2"/>
      <scheme val="minor"/>
    </font>
    <font>
      <i/>
      <sz val="11"/>
      <color theme="1"/>
      <name val="Aptos Narrow"/>
      <family val="2"/>
      <scheme val="minor"/>
    </font>
    <font>
      <sz val="11"/>
      <color rgb="FFC00000"/>
      <name val="Aptos"/>
      <family val="2"/>
    </font>
    <font>
      <sz val="11"/>
      <color rgb="FFC00000"/>
      <name val="Arial"/>
      <family val="2"/>
    </font>
    <font>
      <sz val="11"/>
      <color rgb="FFC00000"/>
      <name val="Aptos Narrow"/>
      <family val="2"/>
    </font>
    <font>
      <b/>
      <sz val="11"/>
      <color theme="1"/>
      <name val="Aptos Narrow"/>
      <scheme val="minor"/>
    </font>
    <font>
      <sz val="11"/>
      <color rgb="FFFF0000"/>
      <name val="Aptos Narrow"/>
      <scheme val="minor"/>
    </font>
    <font>
      <b/>
      <sz val="11"/>
      <color rgb="FFFF0000"/>
      <name val="Aptos Narrow"/>
      <scheme val="minor"/>
    </font>
    <font>
      <sz val="11"/>
      <name val="Aptos Narrow"/>
      <scheme val="minor"/>
    </font>
    <font>
      <b/>
      <sz val="11"/>
      <name val="Aptos Narrow"/>
      <scheme val="minor"/>
    </font>
    <font>
      <sz val="11"/>
      <color rgb="FF000000"/>
      <name val="Aptos Narrow"/>
      <scheme val="minor"/>
    </font>
    <font>
      <sz val="11"/>
      <color rgb="FFC00000"/>
      <name val="Aptos Narrow"/>
      <family val="2"/>
      <scheme val="minor"/>
    </font>
    <font>
      <b/>
      <sz val="11"/>
      <color theme="1"/>
      <name val="Aptos Narrow"/>
      <family val="2"/>
    </font>
    <font>
      <b/>
      <sz val="11"/>
      <color theme="2"/>
      <name val="Aptos Narrow"/>
      <family val="2"/>
      <scheme val="minor"/>
    </font>
    <font>
      <b/>
      <sz val="12"/>
      <color theme="1"/>
      <name val="Calibri"/>
      <family val="2"/>
    </font>
    <font>
      <sz val="12"/>
      <color theme="1"/>
      <name val="Calibri"/>
      <family val="2"/>
    </font>
    <font>
      <b/>
      <i/>
      <sz val="12"/>
      <color rgb="FFFF0000"/>
      <name val="Calibri"/>
      <family val="2"/>
    </font>
    <font>
      <u/>
      <sz val="11"/>
      <color theme="10"/>
      <name val="Calibri"/>
      <family val="2"/>
    </font>
    <font>
      <sz val="9"/>
      <name val="Tahoma"/>
      <family val="2"/>
      <charset val="1"/>
    </font>
    <font>
      <sz val="11"/>
      <color rgb="FF3F3F76"/>
      <name val="Aptos Narrow"/>
      <family val="2"/>
      <scheme val="minor"/>
    </font>
    <font>
      <sz val="12"/>
      <name val="Aptos Narrow"/>
      <family val="2"/>
    </font>
    <font>
      <sz val="11"/>
      <color rgb="FF000000"/>
      <name val="Aptos Narrow"/>
      <family val="2"/>
      <scheme val="minor"/>
    </font>
    <font>
      <b/>
      <sz val="12"/>
      <name val="Aptos Narrow"/>
      <family val="2"/>
    </font>
    <font>
      <b/>
      <sz val="11"/>
      <color rgb="FFC00000"/>
      <name val="Aptos"/>
      <family val="2"/>
    </font>
    <font>
      <b/>
      <sz val="11"/>
      <color theme="1"/>
      <name val="Arial"/>
      <family val="2"/>
    </font>
    <font>
      <b/>
      <sz val="11"/>
      <color rgb="FFFF0000"/>
      <name val="Aptos Narrow"/>
      <family val="2"/>
      <scheme val="minor"/>
    </font>
    <font>
      <b/>
      <sz val="11"/>
      <color rgb="FF000000"/>
      <name val="Aptos Narrow"/>
      <family val="2"/>
      <scheme val="minor"/>
    </font>
    <font>
      <b/>
      <i/>
      <sz val="11"/>
      <color theme="1"/>
      <name val="Aptos Narrow"/>
      <family val="2"/>
    </font>
    <font>
      <b/>
      <sz val="11"/>
      <color theme="0" tint="-4.9989318521683403E-2"/>
      <name val="Aptos Narrow"/>
      <family val="2"/>
      <scheme val="minor"/>
    </font>
    <font>
      <b/>
      <sz val="11"/>
      <color theme="0" tint="-4.9989318521683403E-2"/>
      <name val="Aptos Narrow"/>
      <family val="2"/>
    </font>
    <font>
      <b/>
      <sz val="11"/>
      <color theme="0" tint="-4.9989318521683403E-2"/>
      <name val="Aptos"/>
      <family val="2"/>
    </font>
    <font>
      <b/>
      <i/>
      <sz val="11"/>
      <color theme="0" tint="-4.9989318521683403E-2"/>
      <name val="Aptos Narrow"/>
      <family val="2"/>
    </font>
    <font>
      <b/>
      <sz val="11"/>
      <color theme="0" tint="-4.9989318521683403E-2"/>
      <name val="Arial"/>
      <family val="2"/>
    </font>
  </fonts>
  <fills count="14">
    <fill>
      <patternFill patternType="none"/>
    </fill>
    <fill>
      <patternFill patternType="gray125"/>
    </fill>
    <fill>
      <patternFill patternType="solid">
        <fgColor rgb="FFC1E4F5"/>
        <bgColor rgb="FFC1E4F5"/>
      </patternFill>
    </fill>
    <fill>
      <patternFill patternType="solid">
        <fgColor rgb="FF83CAEB"/>
        <bgColor rgb="FF83CAEB"/>
      </patternFill>
    </fill>
    <fill>
      <patternFill patternType="solid">
        <fgColor theme="1"/>
        <bgColor indexed="64"/>
      </patternFill>
    </fill>
    <fill>
      <patternFill patternType="solid">
        <fgColor rgb="FFD8D8D8"/>
        <bgColor rgb="FFD8D8D8"/>
      </patternFill>
    </fill>
    <fill>
      <patternFill patternType="solid">
        <fgColor rgb="FFFFFF00"/>
        <bgColor indexed="64"/>
      </patternFill>
    </fill>
    <fill>
      <patternFill patternType="solid">
        <fgColor theme="0"/>
        <bgColor indexed="64"/>
      </patternFill>
    </fill>
    <fill>
      <patternFill patternType="solid">
        <fgColor theme="2" tint="-0.34998626667073579"/>
        <bgColor indexed="64"/>
      </patternFill>
    </fill>
    <fill>
      <patternFill patternType="solid">
        <fgColor theme="1"/>
        <bgColor theme="1"/>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59999389629810485"/>
        <bgColor rgb="FFD8D8D8"/>
      </patternFill>
    </fill>
    <fill>
      <patternFill patternType="solid">
        <fgColor theme="3" tint="0.499984740745262"/>
        <bgColor indexed="64"/>
      </patternFill>
    </fill>
  </fills>
  <borders count="13">
    <border>
      <left/>
      <right/>
      <top/>
      <bottom/>
      <diagonal/>
    </border>
    <border>
      <left/>
      <right/>
      <top style="thin">
        <color theme="6"/>
      </top>
      <bottom/>
      <diagonal/>
    </border>
    <border>
      <left/>
      <right/>
      <top/>
      <bottom/>
      <diagonal/>
    </border>
    <border>
      <left style="thin">
        <color theme="1"/>
      </left>
      <right/>
      <top/>
      <bottom/>
      <diagonal/>
    </border>
    <border>
      <left/>
      <right style="thin">
        <color theme="1"/>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right/>
      <top style="thin">
        <color rgb="FFA5A5A5"/>
      </top>
      <bottom/>
      <diagonal/>
    </border>
    <border>
      <left/>
      <right/>
      <top style="thin">
        <color rgb="FFA5A5A5"/>
      </top>
      <bottom style="thin">
        <color rgb="FFA5A5A5"/>
      </bottom>
      <diagonal/>
    </border>
    <border>
      <left/>
      <right style="thin">
        <color theme="5"/>
      </right>
      <top style="thin">
        <color theme="5"/>
      </top>
      <bottom/>
      <diagonal/>
    </border>
    <border>
      <left/>
      <right/>
      <top style="thin">
        <color theme="5"/>
      </top>
      <bottom/>
      <diagonal/>
    </border>
    <border>
      <left style="thin">
        <color auto="1"/>
      </left>
      <right style="thin">
        <color auto="1"/>
      </right>
      <top style="thin">
        <color auto="1"/>
      </top>
      <bottom style="thin">
        <color auto="1"/>
      </bottom>
      <diagonal/>
    </border>
  </borders>
  <cellStyleXfs count="8">
    <xf numFmtId="0" fontId="0" fillId="0" borderId="0"/>
    <xf numFmtId="0" fontId="25" fillId="0" borderId="0" applyNumberFormat="0" applyFill="0" applyBorder="0" applyAlignment="0" applyProtection="0"/>
    <xf numFmtId="43" fontId="26" fillId="0" borderId="0" applyFont="0" applyFill="0" applyBorder="0" applyAlignment="0" applyProtection="0"/>
    <xf numFmtId="9" fontId="26" fillId="0" borderId="0" applyFont="0" applyFill="0" applyBorder="0" applyAlignment="0" applyProtection="0"/>
    <xf numFmtId="0" fontId="10" fillId="0" borderId="2"/>
    <xf numFmtId="43" fontId="10" fillId="0" borderId="2" applyFont="0" applyFill="0" applyBorder="0" applyAlignment="0" applyProtection="0"/>
    <xf numFmtId="0" fontId="25" fillId="0" borderId="2" applyNumberFormat="0" applyFill="0" applyBorder="0" applyAlignment="0" applyProtection="0"/>
    <xf numFmtId="0" fontId="9" fillId="0" borderId="2"/>
  </cellStyleXfs>
  <cellXfs count="180">
    <xf numFmtId="0" fontId="0" fillId="0" borderId="0" xfId="0"/>
    <xf numFmtId="0" fontId="15" fillId="0" borderId="0" xfId="0" applyFont="1"/>
    <xf numFmtId="0" fontId="16" fillId="0" borderId="0" xfId="0" applyFont="1"/>
    <xf numFmtId="0" fontId="19" fillId="0" borderId="5" xfId="0" applyFont="1" applyBorder="1"/>
    <xf numFmtId="0" fontId="19" fillId="0" borderId="6" xfId="0" applyFont="1" applyBorder="1"/>
    <xf numFmtId="0" fontId="16" fillId="0" borderId="7" xfId="0" applyFont="1" applyBorder="1"/>
    <xf numFmtId="0" fontId="14" fillId="0" borderId="0" xfId="0" applyFont="1"/>
    <xf numFmtId="43" fontId="0" fillId="0" borderId="0" xfId="2" applyFont="1"/>
    <xf numFmtId="0" fontId="31" fillId="0" borderId="0" xfId="0" applyFont="1"/>
    <xf numFmtId="0" fontId="33" fillId="0" borderId="0" xfId="0" applyFont="1"/>
    <xf numFmtId="0" fontId="29" fillId="0" borderId="0" xfId="0" applyFont="1"/>
    <xf numFmtId="0" fontId="17" fillId="0" borderId="0" xfId="0" applyFont="1"/>
    <xf numFmtId="0" fontId="18" fillId="0" borderId="0" xfId="0" applyFont="1"/>
    <xf numFmtId="9" fontId="19" fillId="0" borderId="0" xfId="0" applyNumberFormat="1" applyFont="1"/>
    <xf numFmtId="2" fontId="19" fillId="0" borderId="0" xfId="0" applyNumberFormat="1" applyFont="1"/>
    <xf numFmtId="0" fontId="20" fillId="0" borderId="0" xfId="0" applyFont="1"/>
    <xf numFmtId="0" fontId="21" fillId="0" borderId="0" xfId="0" applyFont="1"/>
    <xf numFmtId="9" fontId="22" fillId="0" borderId="0" xfId="0" applyNumberFormat="1" applyFont="1"/>
    <xf numFmtId="0" fontId="22" fillId="0" borderId="2" xfId="0" applyFont="1" applyBorder="1"/>
    <xf numFmtId="2" fontId="19" fillId="0" borderId="2" xfId="0" applyNumberFormat="1" applyFont="1" applyBorder="1"/>
    <xf numFmtId="2" fontId="22" fillId="0" borderId="2" xfId="0" applyNumberFormat="1" applyFont="1" applyBorder="1"/>
    <xf numFmtId="43" fontId="34" fillId="0" borderId="2" xfId="2" applyFont="1" applyFill="1" applyBorder="1"/>
    <xf numFmtId="0" fontId="23" fillId="0" borderId="3" xfId="0" applyFont="1" applyBorder="1"/>
    <xf numFmtId="0" fontId="23" fillId="0" borderId="2" xfId="0" applyFont="1" applyBorder="1"/>
    <xf numFmtId="0" fontId="23" fillId="0" borderId="4" xfId="0" applyFont="1" applyBorder="1"/>
    <xf numFmtId="0" fontId="35" fillId="0" borderId="0" xfId="0" applyFont="1"/>
    <xf numFmtId="0" fontId="36" fillId="0" borderId="0" xfId="0" applyFont="1"/>
    <xf numFmtId="2" fontId="0" fillId="0" borderId="0" xfId="0" applyNumberFormat="1"/>
    <xf numFmtId="0" fontId="27" fillId="4" borderId="0" xfId="0" applyFont="1" applyFill="1"/>
    <xf numFmtId="0" fontId="30" fillId="4" borderId="0" xfId="0" applyFont="1" applyFill="1"/>
    <xf numFmtId="0" fontId="30" fillId="0" borderId="0" xfId="0" applyFont="1"/>
    <xf numFmtId="43" fontId="29" fillId="0" borderId="0" xfId="2" applyFont="1"/>
    <xf numFmtId="0" fontId="28" fillId="0" borderId="0" xfId="0" applyFont="1"/>
    <xf numFmtId="43" fontId="0" fillId="0" borderId="0" xfId="2" applyFont="1" applyFill="1"/>
    <xf numFmtId="0" fontId="34" fillId="0" borderId="0" xfId="0" applyFont="1"/>
    <xf numFmtId="43" fontId="0" fillId="0" borderId="0" xfId="0" applyNumberFormat="1"/>
    <xf numFmtId="0" fontId="37" fillId="0" borderId="1" xfId="0" applyFont="1" applyBorder="1" applyAlignment="1">
      <alignment wrapText="1"/>
    </xf>
    <xf numFmtId="0" fontId="38" fillId="0" borderId="1" xfId="0" applyFont="1" applyBorder="1" applyAlignment="1">
      <alignment wrapText="1"/>
    </xf>
    <xf numFmtId="0" fontId="39" fillId="0" borderId="1" xfId="0" applyFont="1" applyBorder="1" applyAlignment="1">
      <alignment wrapText="1"/>
    </xf>
    <xf numFmtId="0" fontId="17" fillId="0" borderId="0" xfId="0" applyFont="1" applyAlignment="1">
      <alignment vertical="top" wrapText="1"/>
    </xf>
    <xf numFmtId="0" fontId="32" fillId="0" borderId="0" xfId="0" applyFont="1" applyAlignment="1">
      <alignment vertical="top" wrapText="1"/>
    </xf>
    <xf numFmtId="0" fontId="0" fillId="0" borderId="0" xfId="0" applyAlignment="1">
      <alignment vertical="top" wrapText="1"/>
    </xf>
    <xf numFmtId="0" fontId="40" fillId="0" borderId="0" xfId="0" applyFont="1"/>
    <xf numFmtId="0" fontId="41" fillId="0" borderId="0" xfId="0" applyFont="1"/>
    <xf numFmtId="0" fontId="42" fillId="0" borderId="0" xfId="0" applyFont="1"/>
    <xf numFmtId="0" fontId="43" fillId="0" borderId="0" xfId="0" applyFont="1"/>
    <xf numFmtId="1" fontId="43" fillId="0" borderId="0" xfId="0" applyNumberFormat="1" applyFont="1"/>
    <xf numFmtId="9" fontId="43" fillId="0" borderId="0" xfId="3" applyFont="1"/>
    <xf numFmtId="0" fontId="44" fillId="0" borderId="0" xfId="0" applyFont="1"/>
    <xf numFmtId="43" fontId="43" fillId="0" borderId="0" xfId="2" applyFont="1"/>
    <xf numFmtId="166" fontId="45" fillId="5" borderId="2" xfId="0" applyNumberFormat="1" applyFont="1" applyFill="1" applyBorder="1"/>
    <xf numFmtId="43" fontId="41" fillId="0" borderId="0" xfId="2" applyFont="1" applyFill="1"/>
    <xf numFmtId="0" fontId="0" fillId="0" borderId="0" xfId="0" applyAlignment="1">
      <alignment horizontal="right"/>
    </xf>
    <xf numFmtId="164" fontId="40" fillId="0" borderId="0" xfId="0" applyNumberFormat="1" applyFont="1"/>
    <xf numFmtId="0" fontId="43" fillId="0" borderId="0" xfId="0" applyFont="1" applyAlignment="1">
      <alignment horizontal="right"/>
    </xf>
    <xf numFmtId="0" fontId="40" fillId="0" borderId="0" xfId="0" applyFont="1" applyAlignment="1">
      <alignment horizontal="right"/>
    </xf>
    <xf numFmtId="0" fontId="28" fillId="0" borderId="0" xfId="1" applyFont="1"/>
    <xf numFmtId="0" fontId="13" fillId="0" borderId="0" xfId="0" applyFont="1"/>
    <xf numFmtId="0" fontId="27" fillId="4" borderId="0" xfId="0" applyFont="1" applyFill="1" applyAlignment="1">
      <alignment wrapText="1"/>
    </xf>
    <xf numFmtId="0" fontId="13" fillId="7" borderId="2" xfId="0" applyFont="1" applyFill="1" applyBorder="1"/>
    <xf numFmtId="0" fontId="13" fillId="0" borderId="2" xfId="0" applyFont="1" applyBorder="1"/>
    <xf numFmtId="43" fontId="0" fillId="0" borderId="0" xfId="2" applyFont="1" applyAlignment="1">
      <alignment horizontal="center"/>
    </xf>
    <xf numFmtId="166" fontId="0" fillId="0" borderId="0" xfId="2" applyNumberFormat="1" applyFont="1" applyAlignment="1">
      <alignment horizontal="center"/>
    </xf>
    <xf numFmtId="0" fontId="12" fillId="0" borderId="0" xfId="0" applyFont="1"/>
    <xf numFmtId="0" fontId="46" fillId="0" borderId="0" xfId="0" applyFont="1"/>
    <xf numFmtId="0" fontId="12" fillId="0" borderId="0" xfId="0" applyFont="1" applyAlignment="1">
      <alignment vertical="center" wrapText="1"/>
    </xf>
    <xf numFmtId="0" fontId="12" fillId="0" borderId="0" xfId="0" applyFont="1" applyAlignment="1">
      <alignment horizontal="right" vertical="center" wrapText="1"/>
    </xf>
    <xf numFmtId="0" fontId="0" fillId="6" borderId="0" xfId="0" applyFill="1"/>
    <xf numFmtId="2" fontId="29" fillId="0" borderId="0" xfId="0" applyNumberFormat="1" applyFont="1"/>
    <xf numFmtId="2" fontId="47" fillId="0" borderId="0" xfId="0" applyNumberFormat="1" applyFont="1"/>
    <xf numFmtId="169" fontId="0" fillId="0" borderId="0" xfId="2" applyNumberFormat="1" applyFont="1" applyAlignment="1">
      <alignment horizontal="right"/>
    </xf>
    <xf numFmtId="43" fontId="40" fillId="0" borderId="0" xfId="2" applyFont="1" applyFill="1"/>
    <xf numFmtId="43" fontId="29" fillId="0" borderId="0" xfId="0" applyNumberFormat="1" applyFont="1"/>
    <xf numFmtId="0" fontId="29" fillId="0" borderId="0" xfId="0" applyFont="1" applyAlignment="1">
      <alignment vertical="center" wrapText="1"/>
    </xf>
    <xf numFmtId="0" fontId="11" fillId="0" borderId="0" xfId="0" applyFont="1" applyAlignment="1">
      <alignment vertical="center" wrapText="1"/>
    </xf>
    <xf numFmtId="0" fontId="29" fillId="0" borderId="0" xfId="0" applyFont="1" applyAlignment="1">
      <alignment horizontal="right" vertical="center" wrapText="1"/>
    </xf>
    <xf numFmtId="0" fontId="24" fillId="0" borderId="2" xfId="0" applyFont="1" applyBorder="1"/>
    <xf numFmtId="2" fontId="18" fillId="0" borderId="0" xfId="0" applyNumberFormat="1" applyFont="1"/>
    <xf numFmtId="2" fontId="33" fillId="0" borderId="0" xfId="0" applyNumberFormat="1" applyFont="1"/>
    <xf numFmtId="0" fontId="48" fillId="0" borderId="0" xfId="0" applyFont="1" applyAlignment="1">
      <alignment vertical="top" wrapText="1"/>
    </xf>
    <xf numFmtId="0" fontId="48" fillId="9" borderId="0" xfId="0" applyFont="1" applyFill="1" applyAlignment="1">
      <alignment vertical="top" wrapText="1"/>
    </xf>
    <xf numFmtId="2" fontId="19" fillId="2" borderId="0" xfId="0" applyNumberFormat="1" applyFont="1" applyFill="1"/>
    <xf numFmtId="0" fontId="16" fillId="2" borderId="0" xfId="0" applyFont="1" applyFill="1"/>
    <xf numFmtId="2" fontId="19" fillId="3" borderId="0" xfId="0" applyNumberFormat="1" applyFont="1" applyFill="1"/>
    <xf numFmtId="0" fontId="16" fillId="3" borderId="0" xfId="0" applyFont="1" applyFill="1"/>
    <xf numFmtId="0" fontId="27" fillId="0" borderId="0" xfId="0" applyFont="1"/>
    <xf numFmtId="0" fontId="48" fillId="0" borderId="0" xfId="0" applyFont="1"/>
    <xf numFmtId="165" fontId="19" fillId="0" borderId="0" xfId="0" applyNumberFormat="1" applyFont="1"/>
    <xf numFmtId="165" fontId="34" fillId="0" borderId="0" xfId="0" applyNumberFormat="1" applyFont="1"/>
    <xf numFmtId="0" fontId="10" fillId="0" borderId="2" xfId="4"/>
    <xf numFmtId="0" fontId="49" fillId="0" borderId="2" xfId="4" applyFont="1" applyAlignment="1">
      <alignment vertical="center"/>
    </xf>
    <xf numFmtId="0" fontId="50" fillId="0" borderId="2" xfId="4" applyFont="1" applyAlignment="1">
      <alignment vertical="center"/>
    </xf>
    <xf numFmtId="0" fontId="51" fillId="0" borderId="2" xfId="4" applyFont="1" applyAlignment="1">
      <alignment vertical="center"/>
    </xf>
    <xf numFmtId="0" fontId="52" fillId="0" borderId="2" xfId="6" applyFont="1" applyAlignment="1">
      <alignment vertical="center"/>
    </xf>
    <xf numFmtId="0" fontId="9" fillId="0" borderId="2" xfId="7"/>
    <xf numFmtId="168" fontId="0" fillId="0" borderId="0" xfId="0" applyNumberFormat="1"/>
    <xf numFmtId="3" fontId="0" fillId="0" borderId="0" xfId="0" applyNumberFormat="1"/>
    <xf numFmtId="0" fontId="8" fillId="0" borderId="0" xfId="0" applyFont="1"/>
    <xf numFmtId="0" fontId="0" fillId="0" borderId="0" xfId="0" applyAlignment="1">
      <alignment horizontal="left" vertical="center" indent="1"/>
    </xf>
    <xf numFmtId="0" fontId="0" fillId="10" borderId="0" xfId="0" applyFill="1"/>
    <xf numFmtId="0" fontId="0" fillId="11" borderId="0" xfId="0" applyFill="1"/>
    <xf numFmtId="0" fontId="7" fillId="10" borderId="12" xfId="0" applyFont="1" applyFill="1" applyBorder="1" applyProtection="1">
      <protection locked="0"/>
    </xf>
    <xf numFmtId="3" fontId="7" fillId="10" borderId="12" xfId="0" applyNumberFormat="1" applyFont="1" applyFill="1" applyBorder="1" applyProtection="1">
      <protection locked="0"/>
    </xf>
    <xf numFmtId="0" fontId="29" fillId="11" borderId="0" xfId="0" applyFont="1" applyFill="1"/>
    <xf numFmtId="0" fontId="24" fillId="11" borderId="2" xfId="0" applyFont="1" applyFill="1" applyBorder="1"/>
    <xf numFmtId="9" fontId="0" fillId="11" borderId="0" xfId="0" applyNumberFormat="1" applyFill="1"/>
    <xf numFmtId="0" fontId="29" fillId="11" borderId="2" xfId="7" applyFont="1" applyFill="1"/>
    <xf numFmtId="0" fontId="9" fillId="11" borderId="2" xfId="7" applyFill="1"/>
    <xf numFmtId="0" fontId="25" fillId="11" borderId="2" xfId="1" applyFill="1" applyBorder="1"/>
    <xf numFmtId="165" fontId="9" fillId="11" borderId="2" xfId="7" applyNumberFormat="1" applyFill="1"/>
    <xf numFmtId="0" fontId="25" fillId="11" borderId="2" xfId="6" applyFill="1"/>
    <xf numFmtId="0" fontId="9" fillId="11" borderId="2" xfId="7" applyFill="1" applyAlignment="1">
      <alignment wrapText="1"/>
    </xf>
    <xf numFmtId="171" fontId="9" fillId="11" borderId="2" xfId="7" applyNumberFormat="1" applyFill="1" applyAlignment="1">
      <alignment wrapText="1"/>
    </xf>
    <xf numFmtId="167" fontId="9" fillId="11" borderId="2" xfId="7" applyNumberFormat="1" applyFill="1" applyAlignment="1">
      <alignment wrapText="1"/>
    </xf>
    <xf numFmtId="170" fontId="9" fillId="11" borderId="2" xfId="7" applyNumberFormat="1" applyFill="1" applyAlignment="1">
      <alignment wrapText="1"/>
    </xf>
    <xf numFmtId="171" fontId="9" fillId="11" borderId="2" xfId="7" applyNumberFormat="1" applyFill="1"/>
    <xf numFmtId="167" fontId="9" fillId="11" borderId="2" xfId="7" applyNumberFormat="1" applyFill="1"/>
    <xf numFmtId="170" fontId="9" fillId="11" borderId="2" xfId="7" applyNumberFormat="1" applyFill="1"/>
    <xf numFmtId="0" fontId="6" fillId="0" borderId="0" xfId="0" applyFont="1" applyAlignment="1">
      <alignment vertical="center" wrapText="1"/>
    </xf>
    <xf numFmtId="0" fontId="5" fillId="0" borderId="0" xfId="0" applyFont="1"/>
    <xf numFmtId="166" fontId="45" fillId="12" borderId="2" xfId="0" applyNumberFormat="1" applyFont="1" applyFill="1" applyBorder="1"/>
    <xf numFmtId="0" fontId="55" fillId="0" borderId="0" xfId="0" applyFont="1"/>
    <xf numFmtId="0" fontId="5" fillId="0" borderId="0" xfId="0" applyFont="1" applyAlignment="1">
      <alignment vertical="center" wrapText="1"/>
    </xf>
    <xf numFmtId="0" fontId="56" fillId="0" borderId="0" xfId="0" applyFont="1"/>
    <xf numFmtId="165" fontId="28" fillId="11" borderId="0" xfId="0" applyNumberFormat="1" applyFont="1" applyFill="1"/>
    <xf numFmtId="0" fontId="5" fillId="11" borderId="0" xfId="0" applyFont="1" applyFill="1"/>
    <xf numFmtId="0" fontId="54" fillId="11" borderId="0" xfId="0" applyFont="1" applyFill="1"/>
    <xf numFmtId="9" fontId="56" fillId="11" borderId="0" xfId="0" applyNumberFormat="1" applyFont="1" applyFill="1"/>
    <xf numFmtId="0" fontId="56" fillId="0" borderId="8" xfId="0" applyFont="1" applyBorder="1"/>
    <xf numFmtId="0" fontId="56" fillId="0" borderId="9" xfId="0" applyFont="1" applyBorder="1"/>
    <xf numFmtId="0" fontId="48" fillId="8" borderId="0" xfId="0" applyFont="1" applyFill="1"/>
    <xf numFmtId="0" fontId="27" fillId="11" borderId="11" xfId="7" applyFont="1" applyFill="1" applyBorder="1" applyAlignment="1">
      <alignment wrapText="1"/>
    </xf>
    <xf numFmtId="0" fontId="27" fillId="11" borderId="10" xfId="7" applyFont="1" applyFill="1" applyBorder="1" applyAlignment="1">
      <alignment wrapText="1"/>
    </xf>
    <xf numFmtId="0" fontId="57" fillId="0" borderId="0" xfId="0" applyFont="1" applyAlignment="1">
      <alignment wrapText="1"/>
    </xf>
    <xf numFmtId="0" fontId="4" fillId="0" borderId="0" xfId="0" applyFont="1"/>
    <xf numFmtId="0" fontId="3" fillId="11" borderId="2" xfId="7" applyFont="1" applyFill="1"/>
    <xf numFmtId="0" fontId="2" fillId="0" borderId="0" xfId="0" applyFont="1"/>
    <xf numFmtId="0" fontId="27" fillId="4" borderId="0" xfId="0" applyFont="1" applyFill="1" applyAlignment="1">
      <alignment horizontal="center"/>
    </xf>
    <xf numFmtId="0" fontId="0" fillId="0" borderId="0" xfId="0" applyAlignment="1">
      <alignment vertical="center" wrapText="1"/>
    </xf>
    <xf numFmtId="0" fontId="5" fillId="0" borderId="0" xfId="0" applyFont="1" applyFill="1"/>
    <xf numFmtId="0" fontId="1" fillId="0" borderId="0" xfId="0" applyFont="1"/>
    <xf numFmtId="0" fontId="18" fillId="0" borderId="0" xfId="0" applyFont="1" applyFill="1"/>
    <xf numFmtId="0" fontId="37" fillId="0" borderId="1" xfId="0" applyFont="1" applyFill="1" applyBorder="1" applyAlignment="1">
      <alignment wrapText="1"/>
    </xf>
    <xf numFmtId="9" fontId="19" fillId="0" borderId="0" xfId="0" applyNumberFormat="1" applyFont="1" applyFill="1"/>
    <xf numFmtId="0" fontId="29" fillId="0" borderId="0" xfId="0" applyNumberFormat="1" applyFont="1" applyFill="1"/>
    <xf numFmtId="43" fontId="0" fillId="0" borderId="0" xfId="2" applyNumberFormat="1" applyFont="1" applyFill="1"/>
    <xf numFmtId="166" fontId="0" fillId="0" borderId="2" xfId="2" applyNumberFormat="1" applyFont="1" applyFill="1" applyBorder="1"/>
    <xf numFmtId="2" fontId="47" fillId="0" borderId="0" xfId="0" applyNumberFormat="1" applyFont="1" applyFill="1"/>
    <xf numFmtId="0" fontId="16" fillId="0" borderId="0" xfId="0" applyFont="1" applyFill="1"/>
    <xf numFmtId="0" fontId="20" fillId="0" borderId="0" xfId="0" applyFont="1" applyFill="1"/>
    <xf numFmtId="0" fontId="38" fillId="0" borderId="1" xfId="0" applyFont="1" applyFill="1" applyBorder="1" applyAlignment="1">
      <alignment wrapText="1"/>
    </xf>
    <xf numFmtId="0" fontId="21" fillId="0" borderId="0" xfId="0" applyFont="1" applyFill="1"/>
    <xf numFmtId="0" fontId="39" fillId="0" borderId="1" xfId="0" applyFont="1" applyFill="1" applyBorder="1" applyAlignment="1">
      <alignment wrapText="1"/>
    </xf>
    <xf numFmtId="9" fontId="22" fillId="0" borderId="0" xfId="0" applyNumberFormat="1" applyFont="1" applyFill="1"/>
    <xf numFmtId="0" fontId="22" fillId="0" borderId="2" xfId="0" applyFont="1" applyFill="1" applyBorder="1"/>
    <xf numFmtId="0" fontId="58" fillId="0" borderId="1" xfId="0" applyFont="1" applyBorder="1" applyAlignment="1">
      <alignment wrapText="1"/>
    </xf>
    <xf numFmtId="9" fontId="47" fillId="0" borderId="0" xfId="0" applyNumberFormat="1" applyFont="1"/>
    <xf numFmtId="0" fontId="59" fillId="0" borderId="0" xfId="0" applyFont="1"/>
    <xf numFmtId="43" fontId="60" fillId="0" borderId="0" xfId="2" applyFont="1" applyFill="1"/>
    <xf numFmtId="43" fontId="29" fillId="0" borderId="0" xfId="2" applyFont="1" applyFill="1"/>
    <xf numFmtId="166" fontId="61" fillId="12" borderId="2" xfId="0" applyNumberFormat="1" applyFont="1" applyFill="1" applyBorder="1"/>
    <xf numFmtId="0" fontId="62" fillId="0" borderId="0" xfId="0" applyFont="1"/>
    <xf numFmtId="43" fontId="1" fillId="0" borderId="0" xfId="2" applyFont="1" applyFill="1"/>
    <xf numFmtId="166" fontId="1" fillId="0" borderId="2" xfId="2" applyNumberFormat="1" applyFont="1" applyFill="1" applyBorder="1"/>
    <xf numFmtId="0" fontId="29" fillId="0" borderId="0" xfId="0" applyFont="1" applyFill="1"/>
    <xf numFmtId="0" fontId="63" fillId="13" borderId="0" xfId="0" applyNumberFormat="1" applyFont="1" applyFill="1"/>
    <xf numFmtId="2" fontId="64" fillId="13" borderId="0" xfId="0" applyNumberFormat="1" applyFont="1" applyFill="1"/>
    <xf numFmtId="0" fontId="63" fillId="13" borderId="0" xfId="0" applyFont="1" applyFill="1"/>
    <xf numFmtId="0" fontId="65" fillId="13" borderId="1" xfId="0" applyFont="1" applyFill="1" applyBorder="1" applyAlignment="1">
      <alignment wrapText="1"/>
    </xf>
    <xf numFmtId="9" fontId="64" fillId="13" borderId="0" xfId="0" applyNumberFormat="1" applyFont="1" applyFill="1"/>
    <xf numFmtId="43" fontId="63" fillId="13" borderId="0" xfId="2" applyFont="1" applyFill="1"/>
    <xf numFmtId="43" fontId="63" fillId="13" borderId="0" xfId="2" applyNumberFormat="1" applyFont="1" applyFill="1"/>
    <xf numFmtId="166" fontId="63" fillId="13" borderId="2" xfId="2" applyNumberFormat="1" applyFont="1" applyFill="1" applyBorder="1"/>
    <xf numFmtId="0" fontId="66" fillId="13" borderId="0" xfId="0" applyFont="1" applyFill="1"/>
    <xf numFmtId="0" fontId="67" fillId="13" borderId="0" xfId="0" applyFont="1" applyFill="1"/>
    <xf numFmtId="0" fontId="67" fillId="13" borderId="1" xfId="0" applyFont="1" applyFill="1" applyBorder="1" applyAlignment="1">
      <alignment wrapText="1"/>
    </xf>
    <xf numFmtId="0" fontId="64" fillId="13" borderId="0" xfId="0" applyFont="1" applyFill="1"/>
    <xf numFmtId="0" fontId="64" fillId="13" borderId="1" xfId="0" applyFont="1" applyFill="1" applyBorder="1" applyAlignment="1">
      <alignment wrapText="1"/>
    </xf>
    <xf numFmtId="9" fontId="67" fillId="13" borderId="0" xfId="0" applyNumberFormat="1" applyFont="1" applyFill="1"/>
    <xf numFmtId="0" fontId="67" fillId="13" borderId="2" xfId="0" applyFont="1" applyFill="1" applyBorder="1"/>
  </cellXfs>
  <cellStyles count="8">
    <cellStyle name="Comma" xfId="2" builtinId="3"/>
    <cellStyle name="Comma 2" xfId="5" xr:uid="{DF32AB67-DAA4-4679-8EF5-41CE3B8D2D40}"/>
    <cellStyle name="Hyperlink" xfId="1" builtinId="8"/>
    <cellStyle name="Hyperlink 2" xfId="6" xr:uid="{4E05A440-A667-447E-B215-7B04EE907C14}"/>
    <cellStyle name="Normal" xfId="0" builtinId="0"/>
    <cellStyle name="Normal 2" xfId="4" xr:uid="{BA0D342A-BD1E-413E-B263-6D863D7692BC}"/>
    <cellStyle name="Normal 3" xfId="7" xr:uid="{03CB6F15-8736-49DD-9607-C1448D43B3DD}"/>
    <cellStyle name="Per cent" xfId="3" builtinId="5"/>
  </cellStyles>
  <dxfs count="152">
    <dxf>
      <numFmt numFmtId="35" formatCode="_-* #,##0.00_-;\-* #,##0.00_-;_-* &quot;-&quot;??_-;_-@_-"/>
    </dxf>
    <dxf>
      <numFmt numFmtId="35" formatCode="_-* #,##0.00_-;\-* #,##0.00_-;_-* &quot;-&quot;??_-;_-@_-"/>
    </dxf>
    <dxf>
      <numFmt numFmtId="35" formatCode="_-* #,##0.00_-;\-* #,##0.00_-;_-* &quot;-&quot;??_-;_-@_-"/>
    </dxf>
    <dxf>
      <fill>
        <patternFill>
          <fgColor indexed="64"/>
          <bgColor theme="8" tint="0.79998168889431442"/>
        </patternFill>
      </fill>
    </dxf>
    <dxf>
      <numFmt numFmtId="170" formatCode="0.0000000"/>
      <fill>
        <patternFill>
          <fgColor indexed="64"/>
          <bgColor theme="8" tint="0.79998168889431442"/>
        </patternFill>
      </fill>
    </dxf>
    <dxf>
      <fill>
        <patternFill>
          <fgColor indexed="64"/>
          <bgColor theme="8" tint="0.79998168889431442"/>
        </patternFill>
      </fill>
    </dxf>
    <dxf>
      <fill>
        <patternFill>
          <fgColor indexed="64"/>
          <bgColor theme="8" tint="0.79998168889431442"/>
        </patternFill>
      </fill>
    </dxf>
    <dxf>
      <fill>
        <patternFill>
          <fgColor indexed="64"/>
          <bgColor theme="8" tint="0.79998168889431442"/>
        </patternFill>
      </fill>
    </dxf>
    <dxf>
      <fill>
        <patternFill>
          <fgColor indexed="64"/>
          <bgColor theme="8" tint="0.79998168889431442"/>
        </patternFill>
      </fill>
    </dxf>
    <dxf>
      <fill>
        <patternFill>
          <fgColor indexed="64"/>
          <bgColor theme="8" tint="0.79998168889431442"/>
        </patternFill>
      </fill>
    </dxf>
    <dxf>
      <numFmt numFmtId="170" formatCode="0.0000000"/>
      <fill>
        <patternFill patternType="solid">
          <fgColor indexed="64"/>
          <bgColor theme="8" tint="0.79998168889431442"/>
        </patternFill>
      </fill>
    </dxf>
    <dxf>
      <numFmt numFmtId="167" formatCode="0.0"/>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alignment horizontal="general" vertical="bottom" textRotation="0" wrapText="1" shrinkToFit="0" readingOrder="0"/>
    </dxf>
    <dxf>
      <fill>
        <patternFill patternType="solid">
          <fgColor indexed="64"/>
          <bgColor theme="8" tint="0.79998168889431442"/>
        </patternFill>
      </fill>
    </dxf>
    <dxf>
      <numFmt numFmtId="171" formatCode="0.000000"/>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alignment horizontal="general" vertical="bottom" textRotation="0" wrapText="1" shrinkToFit="0" readingOrder="0"/>
    </dxf>
    <dxf>
      <fill>
        <patternFill patternType="solid">
          <fgColor indexed="64"/>
          <bgColor theme="8" tint="0.79998168889431442"/>
        </patternFill>
      </fill>
    </dxf>
    <dxf>
      <fill>
        <patternFill patternType="solid">
          <fgColor indexed="64"/>
          <bgColor theme="8" tint="0.79998168889431442"/>
        </patternFill>
      </fill>
    </dxf>
    <dxf>
      <numFmt numFmtId="165" formatCode="0.000"/>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ill>
        <patternFill patternType="solid">
          <fgColor indexed="64"/>
          <bgColor theme="8" tint="0.79998168889431442"/>
        </patternFill>
      </fill>
    </dxf>
    <dxf>
      <font>
        <b/>
        <i val="0"/>
        <strike val="0"/>
        <u val="none"/>
        <sz val="11"/>
        <color theme="1"/>
        <name val="Aptos Narrow"/>
        <family val="2"/>
      </font>
      <fill>
        <patternFill patternType="solid">
          <fgColor indexed="64"/>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2" formatCode="0.00"/>
      <fill>
        <patternFill patternType="none">
          <fgColor indexed="64"/>
          <bgColor auto="1"/>
        </patternFill>
      </fill>
    </dxf>
    <dxf>
      <numFmt numFmtId="165" formatCode="0.000"/>
      <fill>
        <patternFill patternType="none">
          <fgColor indexed="64"/>
          <bgColor auto="1"/>
        </patternFill>
      </fill>
    </dxf>
    <dxf>
      <numFmt numFmtId="0" formatCode="General"/>
      <fill>
        <patternFill patternType="none">
          <fgColor indexed="64"/>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2" formatCode="0.00"/>
      <fill>
        <patternFill patternType="none">
          <fgColor indexed="64"/>
          <bgColor auto="1"/>
        </patternFill>
      </fill>
    </dxf>
    <dxf>
      <numFmt numFmtId="165" formatCode="0.000"/>
      <fill>
        <patternFill patternType="none">
          <fgColor indexed="64"/>
          <bgColor auto="1"/>
        </patternFill>
      </fill>
    </dxf>
    <dxf>
      <numFmt numFmtId="0" formatCode="General"/>
      <fill>
        <patternFill patternType="none">
          <fgColor indexed="64"/>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2" formatCode="0.00"/>
      <fill>
        <patternFill patternType="none">
          <fgColor indexed="64"/>
          <bgColor auto="1"/>
        </patternFill>
      </fill>
    </dxf>
    <dxf>
      <numFmt numFmtId="165" formatCode="0.000"/>
      <fill>
        <patternFill patternType="none">
          <fgColor indexed="64"/>
          <bgColor auto="1"/>
        </patternFill>
      </fill>
    </dxf>
    <dxf>
      <numFmt numFmtId="0" formatCode="General"/>
      <fill>
        <patternFill patternType="none">
          <fgColor indexed="64"/>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2" formatCode="0.00"/>
      <fill>
        <patternFill patternType="none">
          <fgColor indexed="64"/>
          <bgColor auto="1"/>
        </patternFill>
      </fill>
    </dxf>
    <dxf>
      <numFmt numFmtId="165" formatCode="0.000"/>
      <fill>
        <patternFill patternType="none">
          <fgColor indexed="64"/>
          <bgColor auto="1"/>
        </patternFill>
      </fill>
    </dxf>
    <dxf>
      <numFmt numFmtId="0" formatCode="General"/>
      <fill>
        <patternFill patternType="none">
          <fgColor indexed="64"/>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2" formatCode="0.00"/>
      <fill>
        <patternFill patternType="none">
          <fgColor indexed="64"/>
          <bgColor auto="1"/>
        </patternFill>
      </fill>
    </dxf>
    <dxf>
      <numFmt numFmtId="165" formatCode="0.000"/>
      <fill>
        <patternFill patternType="none">
          <fgColor indexed="64"/>
          <bgColor auto="1"/>
        </patternFill>
      </fill>
    </dxf>
    <dxf>
      <numFmt numFmtId="0" formatCode="General"/>
      <fill>
        <patternFill patternType="none">
          <fgColor indexed="64"/>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0" formatCode="General"/>
    </dxf>
    <dxf>
      <fill>
        <patternFill patternType="none">
          <bgColor auto="1"/>
        </patternFill>
      </fill>
    </dxf>
    <dxf>
      <numFmt numFmtId="2" formatCode="0.00"/>
    </dxf>
    <dxf>
      <font>
        <b val="0"/>
        <i val="0"/>
        <strike val="0"/>
        <condense val="0"/>
        <extend val="0"/>
        <outline val="0"/>
        <shadow val="0"/>
        <u val="none"/>
        <vertAlign val="baseline"/>
        <sz val="11"/>
        <color theme="1"/>
        <name val="Aptos Narrow"/>
        <family val="2"/>
        <scheme val="none"/>
      </font>
      <numFmt numFmtId="2" formatCode="0.00"/>
    </dxf>
    <dxf>
      <numFmt numFmtId="2" formatCode="0.00"/>
    </dxf>
    <dxf>
      <font>
        <b val="0"/>
        <i val="0"/>
        <strike val="0"/>
        <condense val="0"/>
        <extend val="0"/>
        <outline val="0"/>
        <shadow val="0"/>
        <u val="none"/>
        <vertAlign val="baseline"/>
        <sz val="11"/>
        <color theme="1"/>
        <name val="Aptos Narrow"/>
        <family val="2"/>
        <scheme val="none"/>
      </font>
      <numFmt numFmtId="2" formatCode="0.00"/>
    </dxf>
    <dxf>
      <numFmt numFmtId="2" formatCode="0.00"/>
    </dxf>
    <dxf>
      <numFmt numFmtId="2" formatCode="0.00"/>
      <fill>
        <patternFill patternType="none">
          <bgColor auto="1"/>
        </patternFill>
      </fill>
    </dxf>
    <dxf>
      <font>
        <b val="0"/>
        <i val="0"/>
        <strike val="0"/>
        <condense val="0"/>
        <extend val="0"/>
        <outline val="0"/>
        <shadow val="0"/>
        <u val="none"/>
        <vertAlign val="baseline"/>
        <sz val="11"/>
        <color theme="1"/>
        <name val="Aptos Narrow"/>
        <scheme val="minor"/>
      </font>
      <numFmt numFmtId="166" formatCode="_-* #,##0.000_-;\-* #,##0.000_-;_-* &quot;-&quot;??_-;_-@_-"/>
      <fill>
        <patternFill patternType="none">
          <fgColor indexed="64"/>
          <bgColor indexed="65"/>
        </patternFill>
      </fill>
    </dxf>
    <dxf>
      <numFmt numFmtId="35" formatCode="_-* #,##0.00_-;\-* #,##0.00_-;_-* &quot;-&quot;??_-;_-@_-"/>
      <fill>
        <patternFill patternType="none">
          <fgColor indexed="64"/>
          <bgColor indexed="65"/>
        </patternFill>
      </fill>
    </dxf>
    <dxf>
      <font>
        <b val="0"/>
        <i val="0"/>
        <strike val="0"/>
        <condense val="0"/>
        <extend val="0"/>
        <outline val="0"/>
        <shadow val="0"/>
        <u val="none"/>
        <vertAlign val="baseline"/>
        <sz val="11"/>
        <color theme="1"/>
        <name val="Aptos Narrow"/>
        <scheme val="minor"/>
      </font>
      <fill>
        <patternFill patternType="none">
          <fgColor indexed="64"/>
          <bgColor indexed="65"/>
        </patternFill>
      </fill>
    </dxf>
    <dxf>
      <font>
        <b/>
        <family val="2"/>
      </font>
      <numFmt numFmtId="0" formatCode="General"/>
      <fill>
        <patternFill patternType="none">
          <fgColor indexed="64"/>
          <bgColor indexed="65"/>
        </patternFill>
      </fill>
    </dxf>
    <dxf>
      <font>
        <b/>
      </font>
      <numFmt numFmtId="0" formatCode="General"/>
      <fill>
        <patternFill patternType="none">
          <fgColor indexed="64"/>
          <bgColor indexed="65"/>
        </patternFill>
      </fill>
    </dxf>
    <dxf>
      <fill>
        <patternFill patternType="none">
          <bgColor auto="1"/>
        </patternFill>
      </fill>
    </dxf>
    <dxf>
      <fill>
        <patternFill patternType="none">
          <bgColor auto="1"/>
        </patternFill>
      </fill>
    </dxf>
    <dxf>
      <font>
        <b/>
      </font>
      <numFmt numFmtId="0" formatCode="General"/>
      <fill>
        <patternFill patternType="none">
          <bgColor auto="1"/>
        </patternFill>
      </fill>
    </dxf>
    <dxf>
      <fill>
        <patternFill patternType="none">
          <bgColor auto="1"/>
        </patternFill>
      </fill>
    </dxf>
    <dxf>
      <font>
        <b val="0"/>
        <i val="0"/>
        <strike val="0"/>
        <condense val="0"/>
        <extend val="0"/>
        <outline val="0"/>
        <shadow val="0"/>
        <u val="none"/>
        <vertAlign val="baseline"/>
        <sz val="11"/>
        <color rgb="FFC00000"/>
        <name val="Aptos Narrow"/>
        <family val="2"/>
        <scheme val="minor"/>
      </font>
    </dxf>
    <dxf>
      <font>
        <strike val="0"/>
        <outline val="0"/>
        <shadow val="0"/>
        <u val="none"/>
        <vertAlign val="baseline"/>
        <sz val="11"/>
        <color rgb="FFC00000"/>
      </font>
      <fill>
        <patternFill patternType="none">
          <bgColor auto="1"/>
        </patternFill>
      </fill>
    </dxf>
    <dxf>
      <font>
        <b val="0"/>
        <i val="0"/>
        <strike val="0"/>
        <condense val="0"/>
        <extend val="0"/>
        <outline val="0"/>
        <shadow val="0"/>
        <u val="none"/>
        <vertAlign val="baseline"/>
        <sz val="11"/>
        <color rgb="FFC00000"/>
        <name val="Aptos Narrow"/>
        <family val="2"/>
        <scheme val="minor"/>
      </font>
    </dxf>
    <dxf>
      <font>
        <strike val="0"/>
        <outline val="0"/>
        <shadow val="0"/>
        <u val="none"/>
        <vertAlign val="baseline"/>
        <sz val="11"/>
        <color rgb="FFC00000"/>
      </font>
      <fill>
        <patternFill patternType="none">
          <bgColor auto="1"/>
        </patternFill>
      </fill>
    </dxf>
    <dxf>
      <fill>
        <patternFill patternType="none">
          <bgColor auto="1"/>
        </patternFill>
      </fill>
    </dxf>
    <dxf>
      <fill>
        <patternFill patternType="none">
          <bgColor auto="1"/>
        </patternFill>
      </fill>
    </dxf>
    <dxf>
      <font>
        <b val="0"/>
        <i val="0"/>
        <strike val="0"/>
        <condense val="0"/>
        <extend val="0"/>
        <outline val="0"/>
        <shadow val="0"/>
        <u val="none"/>
        <vertAlign val="baseline"/>
        <sz val="11"/>
        <color theme="1"/>
        <name val="Aptos Narrow"/>
        <family val="2"/>
        <scheme val="minor"/>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alignment horizontal="general" vertical="top" textRotation="0" wrapText="1" indent="0" justifyLastLine="0" shrinkToFit="0" readingOrder="0"/>
    </dxf>
    <dxf>
      <fill>
        <patternFill patternType="solid">
          <fgColor rgb="FF83CAEB"/>
          <bgColor rgb="FF83CAEB"/>
        </patternFill>
      </fill>
    </dxf>
    <dxf>
      <fill>
        <patternFill patternType="solid">
          <fgColor rgb="FFC1E4F5"/>
          <bgColor rgb="FFC1E4F5"/>
        </patternFill>
      </fill>
    </dxf>
    <dxf>
      <fill>
        <patternFill patternType="solid">
          <fgColor theme="1"/>
          <bgColor theme="1"/>
        </patternFill>
      </fill>
    </dxf>
    <dxf>
      <fill>
        <patternFill patternType="solid">
          <fgColor rgb="FF83CAEB"/>
          <bgColor rgb="FF83CAEB"/>
        </patternFill>
      </fill>
    </dxf>
    <dxf>
      <fill>
        <patternFill patternType="solid">
          <fgColor rgb="FFC1E4F5"/>
          <bgColor rgb="FFC1E4F5"/>
        </patternFill>
      </fill>
    </dxf>
    <dxf>
      <fill>
        <patternFill patternType="solid">
          <fgColor theme="1"/>
          <bgColor theme="1"/>
        </patternFill>
      </fill>
    </dxf>
    <dxf>
      <fill>
        <patternFill patternType="solid">
          <fgColor rgb="FF83CAEB"/>
          <bgColor rgb="FF83CAEB"/>
        </patternFill>
      </fill>
    </dxf>
    <dxf>
      <fill>
        <patternFill patternType="solid">
          <fgColor rgb="FFC1E4F5"/>
          <bgColor rgb="FFC1E4F5"/>
        </patternFill>
      </fill>
    </dxf>
    <dxf>
      <fill>
        <patternFill patternType="solid">
          <fgColor theme="1"/>
          <bgColor theme="1"/>
        </patternFill>
      </fill>
    </dxf>
    <dxf>
      <fill>
        <patternFill patternType="solid">
          <fgColor rgb="FF83CAEB"/>
          <bgColor rgb="FF83CAEB"/>
        </patternFill>
      </fill>
    </dxf>
    <dxf>
      <fill>
        <patternFill patternType="solid">
          <fgColor rgb="FFC1E4F5"/>
          <bgColor rgb="FFC1E4F5"/>
        </patternFill>
      </fill>
    </dxf>
    <dxf>
      <fill>
        <patternFill patternType="solid">
          <fgColor theme="1"/>
          <bgColor theme="1"/>
        </patternFill>
      </fill>
    </dxf>
    <dxf>
      <fill>
        <patternFill patternType="solid">
          <fgColor rgb="FF83CAEB"/>
          <bgColor rgb="FF83CAEB"/>
        </patternFill>
      </fill>
    </dxf>
    <dxf>
      <fill>
        <patternFill patternType="solid">
          <fgColor rgb="FFC1E4F5"/>
          <bgColor rgb="FFC1E4F5"/>
        </patternFill>
      </fill>
    </dxf>
    <dxf>
      <fill>
        <patternFill patternType="solid">
          <fgColor theme="1"/>
          <bgColor theme="1"/>
        </patternFill>
      </fill>
    </dxf>
    <dxf>
      <fill>
        <patternFill patternType="solid">
          <fgColor rgb="FF83CAEB"/>
          <bgColor rgb="FF83CAEB"/>
        </patternFill>
      </fill>
    </dxf>
    <dxf>
      <fill>
        <patternFill patternType="solid">
          <fgColor rgb="FFC1E4F5"/>
          <bgColor rgb="FFC1E4F5"/>
        </patternFill>
      </fill>
    </dxf>
    <dxf>
      <fill>
        <patternFill patternType="solid">
          <fgColor theme="1"/>
          <bgColor theme="1"/>
        </patternFill>
      </fill>
    </dxf>
    <dxf>
      <fill>
        <patternFill patternType="solid">
          <fgColor rgb="FF83CAEB"/>
          <bgColor rgb="FF83CAEB"/>
        </patternFill>
      </fill>
    </dxf>
    <dxf>
      <fill>
        <patternFill patternType="solid">
          <fgColor rgb="FFD8D8D8"/>
          <bgColor rgb="FFD8D8D8"/>
        </patternFill>
      </fill>
    </dxf>
    <dxf>
      <fill>
        <patternFill patternType="solid">
          <fgColor theme="1"/>
          <bgColor theme="1"/>
        </patternFill>
      </fill>
    </dxf>
  </dxfs>
  <tableStyles count="7">
    <tableStyle name="Servers-style" pivot="0" count="3" xr9:uid="{00000000-0011-0000-FFFF-FFFF00000000}">
      <tableStyleElement type="headerRow" dxfId="151"/>
      <tableStyleElement type="firstRowStripe" dxfId="150"/>
      <tableStyleElement type="secondRowStripe" dxfId="149"/>
    </tableStyle>
    <tableStyle name="Networking-style" pivot="0" count="3" xr9:uid="{00000000-0011-0000-FFFF-FFFF01000000}">
      <tableStyleElement type="headerRow" dxfId="148"/>
      <tableStyleElement type="firstRowStripe" dxfId="147"/>
      <tableStyleElement type="secondRowStripe" dxfId="146"/>
    </tableStyle>
    <tableStyle name="Networking-style 2" pivot="0" count="3" xr9:uid="{00000000-0011-0000-FFFF-FFFF02000000}">
      <tableStyleElement type="headerRow" dxfId="145"/>
      <tableStyleElement type="firstRowStripe" dxfId="144"/>
      <tableStyleElement type="secondRowStripe" dxfId="143"/>
    </tableStyle>
    <tableStyle name="Networking-style 3" pivot="0" count="3" xr9:uid="{00000000-0011-0000-FFFF-FFFF03000000}">
      <tableStyleElement type="headerRow" dxfId="142"/>
      <tableStyleElement type="firstRowStripe" dxfId="141"/>
      <tableStyleElement type="secondRowStripe" dxfId="140"/>
    </tableStyle>
    <tableStyle name="Networking-style 4" pivot="0" count="3" xr9:uid="{00000000-0011-0000-FFFF-FFFF04000000}">
      <tableStyleElement type="headerRow" dxfId="139"/>
      <tableStyleElement type="firstRowStripe" dxfId="138"/>
      <tableStyleElement type="secondRowStripe" dxfId="137"/>
    </tableStyle>
    <tableStyle name="End User Devices-style" pivot="0" count="3" xr9:uid="{00000000-0011-0000-FFFF-FFFF05000000}">
      <tableStyleElement type="headerRow" dxfId="136"/>
      <tableStyleElement type="firstRowStripe" dxfId="135"/>
      <tableStyleElement type="secondRowStripe" dxfId="134"/>
    </tableStyle>
    <tableStyle name="Other-style" pivot="0" count="3" xr9:uid="{00000000-0011-0000-FFFF-FFFF06000000}">
      <tableStyleElement type="headerRow" dxfId="133"/>
      <tableStyleElement type="firstRowStripe" dxfId="132"/>
      <tableStyleElement type="secondRowStripe" dxfId="13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informationpower-my.sharepoint.com/personal/alicia_wise_informationpower_co_uk/Documents/Desktop/vulcan%20mind%20meld/Copy%20of%20Digital%20emissions%20industry%20tool%20v7%20-%20unlocked%20-%20to%20merge.xlsx" TargetMode="External"/><Relationship Id="rId1" Type="http://schemas.openxmlformats.org/officeDocument/2006/relationships/externalLinkPath" Target="https://informationpower-my.sharepoint.com/personal/alicia_wise_informationpower_co_uk/Documents/Desktop/vulcan%20mind%20meld/Copy%20of%20Digital%20emissions%20industry%20tool%20v7%20-%20unlocked%20-%20to%20merg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Inputs"/>
      <sheetName val="Grid factors"/>
      <sheetName val="Cloud factors"/>
      <sheetName val="Copy of Digital emissions indus"/>
    </sheetNames>
    <sheetDataSet>
      <sheetData sheetId="0"/>
      <sheetData sheetId="1"/>
      <sheetData sheetId="2"/>
      <sheetData sheetId="3"/>
      <sheetData sheetId="4" refreshError="1"/>
    </sheetDataSet>
  </externalBook>
</externalLink>
</file>

<file path=xl/persons/person.xml><?xml version="1.0" encoding="utf-8"?>
<personList xmlns="http://schemas.microsoft.com/office/spreadsheetml/2018/threadedcomments" xmlns:x="http://schemas.openxmlformats.org/spreadsheetml/2006/main">
  <person displayName="William Pickett" id="{E8C990B0-8D85-43C6-81B2-E98782A46AC7}" userId="S::William.Pickett@slrconsulting.com::c4bd63b2-c170-430e-b1ef-30d37c63d65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6:S41" totalsRowCount="1" headerRowDxfId="130" dataDxfId="129" totalsRowDxfId="128">
  <tableColumns count="19">
    <tableColumn id="2" xr3:uid="{00000000-0010-0000-0000-000002000000}" name="Function" dataDxfId="127"/>
    <tableColumn id="20" xr3:uid="{99C4DCC2-AB06-4728-BC9D-543AE2BB3CEB}" name="Machine Name/s or Number/s" dataDxfId="126"/>
    <tableColumn id="3" xr3:uid="{00000000-0010-0000-0000-000003000000}" name="Country" dataDxfId="125"/>
    <tableColumn id="6" xr3:uid="{00000000-0010-0000-0000-000006000000}" name="Make/model of machine" dataDxfId="124"/>
    <tableColumn id="7" xr3:uid="{00000000-0010-0000-0000-000007000000}" name="Idle Power (W)" dataDxfId="123" totalsRowDxfId="122"/>
    <tableColumn id="8" xr3:uid="{00000000-0010-0000-0000-000008000000}" name="Max Power (W)" dataDxfId="121" totalsRowDxfId="120"/>
    <tableColumn id="9" xr3:uid="{00000000-0010-0000-0000-000009000000}" name="Mean Utilisation of computing capacity (%)" dataDxfId="119"/>
    <tableColumn id="10" xr3:uid="{00000000-0010-0000-0000-00000A000000}" name="Server Power (W)" dataDxfId="118">
      <calculatedColumnFormula>((F7-E7)*G7)+E7</calculatedColumnFormula>
    </tableColumn>
    <tableColumn id="11" xr3:uid="{00000000-0010-0000-0000-00000B000000}" name="Total Storage Capacity (TB)" dataDxfId="117"/>
    <tableColumn id="12" xr3:uid="{00000000-0010-0000-0000-00000C000000}" name="Mean Storage Used Wh/TBh" dataDxfId="116"/>
    <tableColumn id="13" xr3:uid="{00000000-0010-0000-0000-00000D000000}" name="Daily Storage Power (W)" dataDxfId="115">
      <calculatedColumnFormula>I7*J7</calculatedColumnFormula>
    </tableColumn>
    <tableColumn id="14" xr3:uid="{00000000-0010-0000-0000-00000E000000}" name="Combined Server &amp; Storage Power (W)" dataDxfId="114">
      <calculatedColumnFormula>SUM(Table_1[[#This Row],[Server Power (W)]]+Table_1[[#This Row],[Daily Storage Power (W)]])</calculatedColumnFormula>
    </tableColumn>
    <tableColumn id="19" xr3:uid="{CD298AAF-723F-7D4D-85C1-245F51D7113A}" name="Data Centre PUE" dataDxfId="113" totalsRowDxfId="2" dataCellStyle="Comma"/>
    <tableColumn id="15" xr3:uid="{00000000-0010-0000-0000-00000F000000}" name="Combined Server &amp; Storage Monthly Energy inc. PUE  (kWh/year)" dataDxfId="112" totalsRowDxfId="1" dataCellStyle="Comma">
      <calculatedColumnFormula>(Table_1[[#This Row],[Combined Server &amp; Storage Power (W)]]*24*(365)/1000)*Table_1[[#This Row],[Data Centre PUE]]</calculatedColumnFormula>
    </tableColumn>
    <tableColumn id="18" xr3:uid="{765AD697-20E4-4160-839A-8887242AA5DF}" name="Grid Carbon Intensity (kgCO2e/kWh)" dataDxfId="111" totalsRowDxfId="0" dataCellStyle="Comma">
      <calculatedColumnFormula>IFERROR(_xlfn.XLOOKUP(C7,'Grid factors'!A:A,'Grid factors'!D:D),"")</calculatedColumnFormula>
    </tableColumn>
    <tableColumn id="16" xr3:uid="{40140D5A-51C0-4021-8012-8747D0F941A1}" name="Compute Server Carbon Footprint (kgCO2e)" dataDxfId="110" totalsRowDxfId="109">
      <calculatedColumnFormula>Table_1[[#This Row],[Combined Server &amp; Storage Monthly Energy inc. PUE  (kWh/year)]]*Table_1[[#This Row],[Grid Carbon Intensity (kgCO2e/kWh)]]</calculatedColumnFormula>
    </tableColumn>
    <tableColumn id="5" xr3:uid="{0388233E-10D7-4742-A2F5-920F995D0FE8}" name="Source (i.e. data, estimate, proxy)" dataDxfId="108" totalsRowDxfId="107"/>
    <tableColumn id="1" xr3:uid="{D1CF278B-3E7E-442F-93BD-E4E09FDDFAA1}" name="Data Confidence (i.e. high, medium, low)" dataDxfId="106" totalsRowDxfId="105"/>
    <tableColumn id="17" xr3:uid="{F41180D3-1E97-4C28-8430-8DF049BF9855}" name="Notes" dataDxfId="104"/>
  </tableColumns>
  <tableStyleInfo name="Servers-style" showFirstColumn="1" showLastColumn="1"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B9A883D5-F89B-4148-BE96-5F6E4AE62519}" name="gcp_regions8" displayName="gcp_regions8" ref="H3:L45" totalsRowShown="0" headerRowDxfId="16" dataDxfId="15">
  <autoFilter ref="H3:L45" xr:uid="{00000000-0009-0000-0100-000002000000}"/>
  <tableColumns count="5">
    <tableColumn id="1" xr3:uid="{2791E29F-F741-47F0-86B5-7EB757F11669}" name="Google Cloud Region" dataDxfId="14"/>
    <tableColumn id="2" xr3:uid="{7B181A4E-1C86-469E-8065-457944B1CE94}" name="Location" dataDxfId="13"/>
    <tableColumn id="3" xr3:uid="{D56A01E5-4D5F-4E15-AD4C-A9C9947687B8}" name="Google CFE (%)" dataDxfId="12"/>
    <tableColumn id="4" xr3:uid="{0BBBBA53-B022-4C0F-89F9-C762E018E054}" name="Grid carbon intensity (gCO2eq / kWh)" dataDxfId="11"/>
    <tableColumn id="5" xr3:uid="{27750105-3DB5-447B-9E1D-201EECCB4E13}" name="Grid carbon intensity (tCO2e/kWh)" dataDxfId="10">
      <calculatedColumnFormula>gcp_regions8[[#This Row],[Grid carbon intensity (gCO2eq / kWh)]]/1000000</calculatedColumnFormula>
    </tableColumn>
  </tableColumns>
  <tableStyleInfo name="TableStyleLight10"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B785EE6-68F1-4902-9E1A-AF5CDF2AF637}" name="azure_regions9" displayName="azure_regions9" ref="N3:R61" totalsRowShown="0" headerRowDxfId="9" dataDxfId="8">
  <autoFilter ref="N3:R61" xr:uid="{00000000-0009-0000-0100-000003000000}"/>
  <tableColumns count="5">
    <tableColumn id="1" xr3:uid="{B735A07A-76DD-47E8-85E4-962FA2C97F59}" name="MS Azure Region" dataDxfId="7"/>
    <tableColumn id="2" xr3:uid="{AC590D42-519D-4AB8-8507-9AC90E695029}" name="Location" dataDxfId="6"/>
    <tableColumn id="3" xr3:uid="{615B3C16-46E2-4D93-8A1E-9DBFF9DFC8EE}" name="NERC Region" dataDxfId="5"/>
    <tableColumn id="4" xr3:uid="{B7181AE5-9ABE-4C5C-BA4A-C1443F3C6C3F}" name="Emissions factor (tCO2e/kWh)" dataDxfId="4"/>
    <tableColumn id="5" xr3:uid="{8B0F99A4-1C04-4320-B83D-CBE4450E888D}" name="Emissions source" dataDxfId="3"/>
  </tableColumns>
  <tableStyleInfo name="TableStyleLight10"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7" displayName="Table_7" ref="A4:F7">
  <tableColumns count="6">
    <tableColumn id="1" xr3:uid="{00000000-0010-0000-0600-000001000000}" name="Description"/>
    <tableColumn id="2" xr3:uid="{00000000-0010-0000-0600-000002000000}" name="Value" dataDxfId="103">
      <calculatedColumnFormula>SUM(B2:B4)</calculatedColumnFormula>
    </tableColumn>
    <tableColumn id="3" xr3:uid="{00000000-0010-0000-0600-000003000000}" name="Units"/>
    <tableColumn id="7" xr3:uid="{EACDA7DF-E6A0-4DB1-B49D-8D6BABB93C86}" name="Source (i.e. data, estimate, proxy)"/>
    <tableColumn id="6" xr3:uid="{42881C2B-65FC-4B46-95D3-CF1BCFB0E160}" name="Data Confidence (i.e. high, medium, low)"/>
    <tableColumn id="4" xr3:uid="{00000000-0010-0000-0600-000004000000}" name="Notes"/>
  </tableColumns>
  <tableStyleInfo name="Other-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B4:J11" headerRowDxfId="102" dataDxfId="101" totalsRowDxfId="100">
  <tableColumns count="9">
    <tableColumn id="1" xr3:uid="{00000000-0010-0000-0100-000001000000}" name="Machine Name/s or Number/s" dataDxfId="99"/>
    <tableColumn id="2" xr3:uid="{00000000-0010-0000-0100-000002000000}" name="Data transmitted/day (MB/day)" dataDxfId="98"/>
    <tableColumn id="3" xr3:uid="{00000000-0010-0000-0100-000003000000}" name="Data received/day (MB/day)" dataDxfId="97"/>
    <tableColumn id="4" xr3:uid="{00000000-0010-0000-0100-000004000000}" name="Data Energy Intensity (kWh/GB)" dataDxfId="96">
      <calculatedColumnFormula>Datasheet!$B$8</calculatedColumnFormula>
    </tableColumn>
    <tableColumn id="5" xr3:uid="{00000000-0010-0000-0100-000005000000}" name="Mean Global Grid Electricity Intensity (kgCO2e/kWh)" dataDxfId="95">
      <calculatedColumnFormula>Datasheet!$B$12</calculatedColumnFormula>
    </tableColumn>
    <tableColumn id="6" xr3:uid="{00000000-0010-0000-0100-000006000000}" name="Total Annual Carbon Footprint (kgCO2e)" dataDxfId="94">
      <calculatedColumnFormula>SUBTOTAL(109,G2:G4)</calculatedColumnFormula>
    </tableColumn>
    <tableColumn id="7" xr3:uid="{962D6A94-E1E5-405F-BF4F-6D344C879F31}" name="Source (i.e. data, estimate, proxy)" dataDxfId="93" totalsRowDxfId="92"/>
    <tableColumn id="8" xr3:uid="{CD4D5E20-3260-4EE9-A171-6A3D0A7B3DBB}" name="Data Confidence (i.e. high, medium, low)" dataDxfId="91" totalsRowDxfId="90"/>
    <tableColumn id="9" xr3:uid="{4561F0BC-B334-4B8B-A0F2-877289D40C47}" name="Notes" dataDxfId="89" totalsRowDxfId="88"/>
  </tableColumns>
  <tableStyleInfo name="Networking-style"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3" displayName="Table_3" ref="B13:H17" headerRowDxfId="87" dataDxfId="86" totalsRowDxfId="85">
  <tableColumns count="7">
    <tableColumn id="1" xr3:uid="{00000000-0010-0000-0200-000001000000}" name="Machine Name/s or Number/s" dataDxfId="84"/>
    <tableColumn id="2" xr3:uid="{00000000-0010-0000-0200-000002000000}" name="Location" dataDxfId="83"/>
    <tableColumn id="3" xr3:uid="{00000000-0010-0000-0200-000003000000}" name="Data harvested/day (MB/day)" dataDxfId="82" dataCellStyle="Comma">
      <calculatedColumnFormula>125000 / (154/24)</calculatedColumnFormula>
    </tableColumn>
    <tableColumn id="5" xr3:uid="{00000000-0010-0000-0200-000005000000}" name="Data Energy Intensity (kWh/GB)" dataDxfId="81">
      <calculatedColumnFormula>Datasheet!$B$8</calculatedColumnFormula>
    </tableColumn>
    <tableColumn id="6" xr3:uid="{00000000-0010-0000-0200-000006000000}" name="Mean Global Grid Electricity Intensity (kgCO2e/kWh)" dataDxfId="80">
      <calculatedColumnFormula>Datasheet!$B$12</calculatedColumnFormula>
    </tableColumn>
    <tableColumn id="7" xr3:uid="{00000000-0010-0000-0200-000007000000}" name="Total Annual Carbon Footprint (kgCO2e)" dataDxfId="79">
      <calculatedColumnFormula>((Networking!$C14+Networking!$D14)/1000)*(365/12)*Networking!$E14*Networking!$F14</calculatedColumnFormula>
    </tableColumn>
    <tableColumn id="4" xr3:uid="{537AC244-AA0A-4929-9A0D-783EEB03814E}" name="Source (i.e. data, estimate, proxy)" dataDxfId="78" totalsRowDxfId="77"/>
  </tableColumns>
  <tableStyleInfo name="Networking-style 2"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1F921C9-C83F-4C9E-84B7-BE0BED939809}" name="Table_35" displayName="Table_35" ref="B19:J23" headerRowDxfId="76" dataDxfId="75" totalsRowDxfId="74">
  <tableColumns count="9">
    <tableColumn id="1" xr3:uid="{817F26DB-B5D3-4BCF-A4BA-9E423956CE69}" name="Machine Name/s or Number/s" dataDxfId="73"/>
    <tableColumn id="2" xr3:uid="{BAB69511-7B28-48E3-A202-90D846DDAEC0}" name="Location" dataDxfId="72"/>
    <tableColumn id="3" xr3:uid="{1F1176EC-3AFC-4657-8B6C-C0A9B7898456}" name="Data harvested/day (MB/day)" dataDxfId="71" dataCellStyle="Comma">
      <calculatedColumnFormula>125000 / (154/24)</calculatedColumnFormula>
    </tableColumn>
    <tableColumn id="5" xr3:uid="{4AE8AB3A-96D1-422E-ADC0-ECA56C78C627}" name="Data Energy Intensity (kWh/GB)" dataDxfId="70">
      <calculatedColumnFormula>Datasheet!$B$8</calculatedColumnFormula>
    </tableColumn>
    <tableColumn id="6" xr3:uid="{1E68E1DC-13EC-4448-A788-D7EF7F2934E4}" name="Mean Global Grid Electricity Intensity (kgCO2e/kWh)" dataDxfId="69">
      <calculatedColumnFormula>Datasheet!$B$12</calculatedColumnFormula>
    </tableColumn>
    <tableColumn id="7" xr3:uid="{CFDFBE18-A1E8-484F-8640-D478905B149D}" name="Total Annual Carbon Footprint (kgCO2e)" dataDxfId="68">
      <calculatedColumnFormula>((Networking!$C20+Networking!$D20)/1000)*(365/12)*Networking!$E20*Networking!$F20</calculatedColumnFormula>
    </tableColumn>
    <tableColumn id="4" xr3:uid="{179AE5F7-EB7C-429C-A51A-8C86C46EDD25}" name="Source (i.e. data, estimate, proxy)" dataDxfId="67" totalsRowDxfId="66"/>
    <tableColumn id="8" xr3:uid="{F6D86516-FE69-49F1-8D71-C1674E30633D}" name="Data Confidence (i.e. high, medium, low)" dataDxfId="65" totalsRowDxfId="64"/>
    <tableColumn id="9" xr3:uid="{8AE3C339-3B67-4066-9B05-FB5E355E274B}" name="Notes" dataDxfId="63" totalsRowDxfId="62"/>
  </tableColumns>
  <tableStyleInfo name="Networking-style 2" showFirstColumn="1" showLastColumn="1"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25ACB45-2752-43EE-BCB1-13E47B07A2A9}" name="Table_357" displayName="Table_357" ref="B25:J29" headerRowDxfId="61" dataDxfId="60" totalsRowDxfId="59">
  <tableColumns count="9">
    <tableColumn id="1" xr3:uid="{F7ED18AA-048F-49A1-BDEC-D12C4831E75B}" name="Machine Name/s or Number/s" dataDxfId="58"/>
    <tableColumn id="2" xr3:uid="{BEC360A3-31C3-421F-A4DE-B54009476B5D}" name="Location" dataDxfId="57"/>
    <tableColumn id="3" xr3:uid="{AF18C790-11F8-4EDC-A713-534D2B829603}" name="Data harvested/day (MB/day)" dataDxfId="56" dataCellStyle="Comma">
      <calculatedColumnFormula>125000 / (154/24)</calculatedColumnFormula>
    </tableColumn>
    <tableColumn id="5" xr3:uid="{9EDF9148-2B3A-42A2-91EA-05F463552113}" name="Data Energy Intensity (kWh/GB)" dataDxfId="55">
      <calculatedColumnFormula>Datasheet!$B$8</calculatedColumnFormula>
    </tableColumn>
    <tableColumn id="6" xr3:uid="{39137188-C7E5-40CA-8A19-0CE6FB83D0CC}" name="Mean Global Grid Electricity Intensity (kgCO2e/kWh)" dataDxfId="54">
      <calculatedColumnFormula>Datasheet!$B$12</calculatedColumnFormula>
    </tableColumn>
    <tableColumn id="7" xr3:uid="{D099AF8F-DF7A-409A-99E1-7C9B567D3461}" name="Total Annual Carbon Footprint (kgCO2e)" dataDxfId="53">
      <calculatedColumnFormula>SUBTOTAL(109,G23:G25)</calculatedColumnFormula>
    </tableColumn>
    <tableColumn id="4" xr3:uid="{B0A6B928-7CA1-472B-A4AC-707724D92775}" name="Source (i.e. data, estimate, proxy)" dataDxfId="52" totalsRowDxfId="51"/>
    <tableColumn id="8" xr3:uid="{FA35B757-A015-418D-976C-18A2A6A2ED68}" name="Data Confidence (i.e. high, medium, low)" dataDxfId="50" totalsRowDxfId="49"/>
    <tableColumn id="9" xr3:uid="{ABD5AB16-6458-42E3-8A32-2245AABC2E2B}" name="Notes" dataDxfId="48" totalsRowDxfId="47"/>
  </tableColumns>
  <tableStyleInfo name="Networking-style 2" showFirstColumn="1" showLastColumn="1"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79E05D6-E208-41FA-96FC-ACA71708CE8B}" name="Table_359" displayName="Table_359" ref="B31:J35" headerRowDxfId="46" dataDxfId="45" totalsRowDxfId="44">
  <tableColumns count="9">
    <tableColumn id="1" xr3:uid="{9210C7C9-739B-4625-BA0E-ECEB6442CBFC}" name="Machine Name/s or Number/s" dataDxfId="43"/>
    <tableColumn id="2" xr3:uid="{885BF094-ABC0-4B98-AC05-821DEE121DC8}" name="Location" dataDxfId="42"/>
    <tableColumn id="3" xr3:uid="{B60A904E-3C71-4F55-AA73-C29D2DD33F96}" name="Data harvested/day (MB/day)" dataDxfId="41" dataCellStyle="Comma">
      <calculatedColumnFormula>125000 / (154/24)</calculatedColumnFormula>
    </tableColumn>
    <tableColumn id="5" xr3:uid="{D9BB9888-F5E3-40A8-B4B7-08CDDAFD926A}" name="Data Energy Intensity (kWh/GB)" dataDxfId="40">
      <calculatedColumnFormula>Datasheet!$B$8</calculatedColumnFormula>
    </tableColumn>
    <tableColumn id="6" xr3:uid="{92EAA834-6977-49F3-8E02-E7D451BA7395}" name="Mean Global Grid Electricity Intensity (kgCO2e/kWh)" dataDxfId="39">
      <calculatedColumnFormula>Datasheet!$B$12</calculatedColumnFormula>
    </tableColumn>
    <tableColumn id="7" xr3:uid="{05BCA9B5-8B2E-48DE-B139-4E90832DEB6B}" name="Total Annual Carbon Footprint (kgCO2e)" dataDxfId="38">
      <calculatedColumnFormula>SUBTOTAL(109,G29:G31)</calculatedColumnFormula>
    </tableColumn>
    <tableColumn id="4" xr3:uid="{8DE8D489-3C17-4F88-BBD2-1EF08A52F7EB}" name="Source (i.e. data, estimate, proxy)" dataDxfId="37" totalsRowDxfId="36"/>
    <tableColumn id="8" xr3:uid="{BF07B9DC-87AE-4343-B6F6-117811D1AC91}" name="Data Confidence (i.e. high, medium, low)" dataDxfId="35" totalsRowDxfId="34"/>
    <tableColumn id="9" xr3:uid="{DF1049B1-4C99-45D3-A98E-C86628E507CB}" name="Notes" dataDxfId="33" totalsRowDxfId="32"/>
  </tableColumns>
  <tableStyleInfo name="Networking-style 2" showFirstColumn="1" showLastColumn="1"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AFA8482D-F900-4E70-B3E5-A19416833A91}" name="electricity_factors6" displayName="electricity_factors6" ref="A3:F41" totalsRowShown="0" headerRowDxfId="31" dataDxfId="30">
  <autoFilter ref="A3:F41" xr:uid="{00000000-0009-0000-0100-000004000000}"/>
  <sortState xmlns:xlrd2="http://schemas.microsoft.com/office/spreadsheetml/2017/richdata2" ref="A4:F40">
    <sortCondition ref="A4:A40"/>
  </sortState>
  <tableColumns count="6">
    <tableColumn id="1" xr3:uid="{D9807E66-CA31-43B2-A910-5975378DE172}" name="Country" dataDxfId="29"/>
    <tableColumn id="2" xr3:uid="{6324259F-266A-4B11-8587-87EBA934973C}" name="emissions intensity (raw)" dataDxfId="28"/>
    <tableColumn id="3" xr3:uid="{7BFD6481-D165-4194-9F88-40789DDC47A1}" name="units" dataDxfId="27"/>
    <tableColumn id="4" xr3:uid="{5497B32E-9709-41D7-9360-AC29C1C3ABFD}" name="converted value (kgCO2e/kWh)" dataDxfId="26">
      <calculatedColumnFormula>B4/1000</calculatedColumnFormula>
    </tableColumn>
    <tableColumn id="5" xr3:uid="{12A2EFBE-3621-4813-A4E7-F42722F0FB7A}" name="source" dataDxfId="25"/>
    <tableColumn id="6" xr3:uid="{9EAC8221-FCB1-47A8-BBDD-1D503AD530E4}" name="link" dataDxfId="24"/>
  </tableColumns>
  <tableStyleInfo name="TableStyleLight1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D2E0C3D-CA1E-4F03-B2EE-0AE10CB9F396}" name="aws_regions7" displayName="aws_regions7" ref="B3:F29" totalsRowShown="0" headerRowDxfId="23" dataDxfId="22">
  <autoFilter ref="B3:F29" xr:uid="{00000000-0009-0000-0100-000001000000}"/>
  <tableColumns count="5">
    <tableColumn id="1" xr3:uid="{3D05FE51-421C-4549-8EE5-5928E0CF4105}" name="AWS Region" dataDxfId="21"/>
    <tableColumn id="2" xr3:uid="{140D0970-58D9-4344-8419-8E0C3F9FE9D6}" name="Country" dataDxfId="20"/>
    <tableColumn id="3" xr3:uid="{43F0C56F-0418-4571-9BE3-17CB91364B5B}" name="NERC Region" dataDxfId="19"/>
    <tableColumn id="4" xr3:uid="{88B074CB-F398-43CF-B247-5A50962BA744}" name="Emissions factor (tCO2e/kWh)" dataDxfId="18"/>
    <tableColumn id="5" xr3:uid="{A7529444-9438-428E-9073-DA8A2A896FE5}" name="Emissions source" dataDxfId="17"/>
  </tableColumns>
  <tableStyleInfo name="TableStyleLight10"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H10" dT="2025-06-24T11:13:34.00" personId="{E8C990B0-8D85-43C6-81B2-E98782A46AC7}" id="{4D3A1A9E-47C2-4EC0-AF12-6A5D4FD9181F}">
    <text>Update to Grid intensity used for end-users in Cell I67</text>
  </threadedComment>
  <threadedComment ref="M10" dT="2025-06-24T11:37:52.00" personId="{E8C990B0-8D85-43C6-81B2-E98782A46AC7}" id="{71F1DAE8-9409-41F0-A2D4-1538B5CEB02C}">
    <text>Change to calculated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url.uk.m.mimecastprotect.com/s/g1LBC59nnHZ5yploUyiQhkrmyI?domain=doi.org" TargetMode="External"/><Relationship Id="rId2" Type="http://schemas.openxmlformats.org/officeDocument/2006/relationships/hyperlink" Target="https://url.uk.m.mimecastprotect.com/s/mG4HC4RmmTBMZ98ycxh2h4j6mm?domain=doi.org" TargetMode="External"/><Relationship Id="rId1" Type="http://schemas.openxmlformats.org/officeDocument/2006/relationships/hyperlink" Target="https://url.uk.m.mimecastprotect.com/s/FGNsC32RRFp6j94wcgf5hQ8Vwd?domain=doi.org" TargetMode="External"/><Relationship Id="rId4" Type="http://schemas.openxmlformats.org/officeDocument/2006/relationships/hyperlink" Target="https://url.uk.m.mimecastprotect.com/s/IpCgC6RooTrjR0WEF5sph5Vx03?domain=doi.org"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8.xml.rels><?xml version="1.0" encoding="UTF-8" standalone="yes"?>
<Relationships xmlns="http://schemas.openxmlformats.org/package/2006/relationships"><Relationship Id="rId3" Type="http://schemas.openxmlformats.org/officeDocument/2006/relationships/hyperlink" Target="https://www.iea.org/reports/electricity-2025/emissions" TargetMode="External"/><Relationship Id="rId2" Type="http://schemas.openxmlformats.org/officeDocument/2006/relationships/hyperlink" Target="https://url.avanan.click/v2/r02/___https:/www.dcceew.gov.au/climate-change/publications/national-greenhouse-accounts-factors-2024___.YXAxZTpjYW1icmlkZ2Vvcmc6YTpvOmE1YTRhMDdmMjFlYzFkMWQ3YTY0NDU1M2JlMjg5MzBkOjc6NjQ0OTo1NzA4NzZiNDNkN2MwYTJjMDE5NTI3ZTgwODVmY2VlMjg5YTljNzQyMzRhYzhjOGVhZGM4NjAzNDcwMGYwMDcwOnA6VDpG" TargetMode="External"/><Relationship Id="rId1" Type="http://schemas.openxmlformats.org/officeDocument/2006/relationships/hyperlink" Target="https://url.avanan.click/v2/r02/___https:/www.gov.uk/government/publications/greenhouse-gas-reporting-conversion-factors-2024___.YXAxZTpjYW1icmlkZ2Vvcmc6YTpvOmE1YTRhMDdmMjFlYzFkMWQ3YTY0NDU1M2JlMjg5MzBkOjc6YTQ4ZDo0MTk1ZGUzMjM4OWQ3MTAxOWM3YzdiNjQ5NjJkYjlkZDUyNGU5ODFhODgzZDY2MWYwOGQzNzI4NTgyY2U1ZjIxOnA6VDpG" TargetMode="External"/><Relationship Id="rId4" Type="http://schemas.openxmlformats.org/officeDocument/2006/relationships/table" Target="../tables/table8.xml"/></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hyperlink" Target="https://url.avanan.click/v2/r02/___https:/github.com/GoogleCloudPlatform/region-carbon-info/blob/main/data/yearly/2024.csv___.YXAxZTpjYW1icmlkZ2Vvcmc6YTpvOmE1YTRhMDdmMjFlYzFkMWQ3YTY0NDU1M2JlMjg5MzBkOjc6OTI3NTpjNTM5ZmM2OGUyZmUyNzhjZjc5M2M4NWQ0ZGNlOWY5ZGQ0MmU0MjI3YmEzNGEwMGU4MjdjNzRiZjJjMWJjZWU1OnA6VDpG" TargetMode="External"/><Relationship Id="rId4" Type="http://schemas.openxmlformats.org/officeDocument/2006/relationships/table" Target="../tables/table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76F1A-C300-48D1-946E-FF439F04FBDF}">
  <sheetPr>
    <tabColor theme="4" tint="0.39997558519241921"/>
  </sheetPr>
  <dimension ref="A1:P36"/>
  <sheetViews>
    <sheetView tabSelected="1" workbookViewId="0"/>
  </sheetViews>
  <sheetFormatPr defaultColWidth="8.7109375" defaultRowHeight="15"/>
  <cols>
    <col min="2" max="2" width="19.140625" bestFit="1" customWidth="1"/>
    <col min="3" max="3" width="27.7109375" customWidth="1"/>
    <col min="4" max="4" width="26.28515625" customWidth="1"/>
    <col min="5" max="5" width="26.7109375" customWidth="1"/>
    <col min="6" max="6" width="12.7109375" bestFit="1" customWidth="1"/>
    <col min="7" max="7" width="60.85546875" customWidth="1"/>
    <col min="9" max="9" width="16.42578125" customWidth="1"/>
    <col min="10" max="10" width="19.28515625" bestFit="1" customWidth="1"/>
  </cols>
  <sheetData>
    <row r="1" spans="1:16" ht="24">
      <c r="A1" s="25" t="s">
        <v>379</v>
      </c>
    </row>
    <row r="2" spans="1:16">
      <c r="A2" s="26" t="s">
        <v>401</v>
      </c>
    </row>
    <row r="3" spans="1:16">
      <c r="A3" t="s">
        <v>397</v>
      </c>
    </row>
    <row r="4" spans="1:16">
      <c r="A4" s="134" t="s">
        <v>396</v>
      </c>
    </row>
    <row r="5" spans="1:16">
      <c r="A5" s="56"/>
      <c r="B5" s="43"/>
    </row>
    <row r="6" spans="1:16" ht="21">
      <c r="A6" s="8" t="s">
        <v>20</v>
      </c>
      <c r="I6" s="32"/>
      <c r="J6" s="32"/>
      <c r="K6" s="32"/>
      <c r="L6" s="32"/>
      <c r="M6" s="32"/>
      <c r="N6" s="32"/>
      <c r="O6" s="32"/>
      <c r="P6" s="32"/>
    </row>
    <row r="7" spans="1:16">
      <c r="I7" s="32"/>
      <c r="J7" s="32"/>
      <c r="K7" s="32"/>
      <c r="L7" s="32"/>
      <c r="M7" s="32"/>
      <c r="N7" s="32"/>
      <c r="O7" s="32"/>
      <c r="P7" s="32"/>
    </row>
    <row r="8" spans="1:16">
      <c r="B8" s="28" t="s">
        <v>28</v>
      </c>
      <c r="C8" s="28" t="s">
        <v>22</v>
      </c>
      <c r="D8" s="137" t="s">
        <v>48</v>
      </c>
      <c r="E8" s="137"/>
      <c r="F8" s="137"/>
      <c r="I8" s="44"/>
      <c r="J8" s="32"/>
      <c r="K8" s="32"/>
      <c r="L8" s="32"/>
      <c r="M8" s="32"/>
      <c r="N8" s="32"/>
      <c r="O8" s="32"/>
      <c r="P8" s="32"/>
    </row>
    <row r="9" spans="1:16">
      <c r="B9" s="28"/>
      <c r="C9" s="28"/>
      <c r="D9" s="28" t="s">
        <v>40</v>
      </c>
      <c r="E9" s="28" t="s">
        <v>39</v>
      </c>
      <c r="F9" s="28" t="s">
        <v>37</v>
      </c>
      <c r="I9" s="44"/>
      <c r="J9" s="32"/>
      <c r="K9" s="32"/>
      <c r="L9" s="32"/>
      <c r="M9" s="32"/>
      <c r="N9" s="32"/>
      <c r="O9" s="32"/>
      <c r="P9" s="32"/>
    </row>
    <row r="10" spans="1:16">
      <c r="B10" s="29"/>
      <c r="C10" s="119" t="s">
        <v>375</v>
      </c>
      <c r="D10" s="7">
        <f>'On Premise'!P12</f>
        <v>0</v>
      </c>
      <c r="E10" s="59"/>
      <c r="F10" s="27">
        <f t="shared" ref="F10:F15" si="0">SUM(D10:E10)</f>
        <v>0</v>
      </c>
      <c r="I10" s="32"/>
      <c r="J10" s="32"/>
      <c r="K10" s="32"/>
      <c r="L10" s="32"/>
      <c r="M10" s="32"/>
      <c r="N10" s="32"/>
      <c r="O10" s="32"/>
      <c r="P10" s="32"/>
    </row>
    <row r="11" spans="1:16">
      <c r="B11" s="29"/>
      <c r="C11" s="119" t="s">
        <v>30</v>
      </c>
      <c r="D11" s="7">
        <f>'On Premise'!P19</f>
        <v>0</v>
      </c>
      <c r="E11" s="60"/>
      <c r="F11" s="27">
        <f t="shared" si="0"/>
        <v>0</v>
      </c>
      <c r="I11" s="48"/>
      <c r="J11" s="45"/>
      <c r="K11" s="45"/>
      <c r="L11" s="45"/>
      <c r="M11" s="45"/>
      <c r="N11" s="32"/>
      <c r="O11" s="32"/>
      <c r="P11" s="32"/>
    </row>
    <row r="12" spans="1:16">
      <c r="B12" s="29"/>
      <c r="C12" s="119" t="s">
        <v>29</v>
      </c>
      <c r="D12" s="7">
        <f>'On Premise'!P26</f>
        <v>0</v>
      </c>
      <c r="F12" s="27">
        <f t="shared" si="0"/>
        <v>0</v>
      </c>
      <c r="I12" s="54"/>
      <c r="J12" s="45"/>
      <c r="K12" s="45"/>
      <c r="L12" s="45"/>
      <c r="M12" s="45"/>
      <c r="N12" s="32"/>
      <c r="O12" s="32"/>
      <c r="P12" s="32"/>
    </row>
    <row r="13" spans="1:16">
      <c r="B13" s="29"/>
      <c r="C13" s="119" t="s">
        <v>32</v>
      </c>
      <c r="D13" s="7">
        <f>'On Premise'!P33</f>
        <v>0</v>
      </c>
      <c r="F13" s="27">
        <f t="shared" si="0"/>
        <v>0</v>
      </c>
      <c r="I13" s="54"/>
      <c r="J13" s="45"/>
      <c r="K13" s="45"/>
      <c r="L13" s="45"/>
      <c r="M13" s="45"/>
      <c r="N13" s="32"/>
      <c r="O13" s="32"/>
      <c r="P13" s="32"/>
    </row>
    <row r="14" spans="1:16">
      <c r="B14" s="29"/>
      <c r="C14" s="119" t="s">
        <v>31</v>
      </c>
      <c r="D14" s="7">
        <f>'On Premise'!P40</f>
        <v>0</v>
      </c>
      <c r="F14" s="27">
        <f t="shared" si="0"/>
        <v>0</v>
      </c>
      <c r="I14" s="54"/>
      <c r="J14" s="46"/>
      <c r="K14" s="45"/>
      <c r="L14" s="45"/>
      <c r="M14" s="45"/>
      <c r="N14" s="32"/>
      <c r="O14" s="32"/>
      <c r="P14" s="32"/>
    </row>
    <row r="15" spans="1:16">
      <c r="B15" s="29"/>
      <c r="C15" s="10" t="s">
        <v>33</v>
      </c>
      <c r="D15" s="31">
        <f>SUM(D10:D14)</f>
        <v>0</v>
      </c>
      <c r="E15" s="10">
        <f>'In Cloud'!B5</f>
        <v>0</v>
      </c>
      <c r="F15" s="68">
        <f t="shared" si="0"/>
        <v>0</v>
      </c>
      <c r="I15" s="54"/>
      <c r="J15" s="46"/>
      <c r="K15" s="45"/>
      <c r="L15" s="45"/>
      <c r="M15" s="45"/>
      <c r="N15" s="32"/>
      <c r="O15" s="32"/>
      <c r="P15" s="32"/>
    </row>
    <row r="16" spans="1:16">
      <c r="B16" s="30"/>
      <c r="D16" s="7"/>
      <c r="I16" s="54"/>
      <c r="J16" s="47"/>
      <c r="K16" s="45"/>
      <c r="L16" s="45"/>
      <c r="M16" s="45"/>
      <c r="N16" s="32"/>
      <c r="O16" s="32"/>
      <c r="P16" s="32"/>
    </row>
    <row r="17" spans="2:16" ht="75">
      <c r="B17" s="58" t="s">
        <v>34</v>
      </c>
      <c r="C17" s="28" t="s">
        <v>22</v>
      </c>
      <c r="D17" s="137" t="s">
        <v>48</v>
      </c>
      <c r="E17" s="137"/>
      <c r="F17" s="137"/>
      <c r="L17" s="45"/>
      <c r="M17" s="45"/>
      <c r="N17" s="32"/>
      <c r="O17" s="32"/>
      <c r="P17" s="32"/>
    </row>
    <row r="18" spans="2:16">
      <c r="B18" s="58"/>
      <c r="C18" s="28"/>
      <c r="D18" s="28"/>
      <c r="E18" s="29"/>
      <c r="F18" s="29" t="s">
        <v>37</v>
      </c>
      <c r="L18" s="45"/>
      <c r="M18" s="45"/>
      <c r="N18" s="32"/>
      <c r="O18" s="32"/>
      <c r="P18" s="32"/>
    </row>
    <row r="19" spans="2:16">
      <c r="B19" s="29"/>
      <c r="C19" s="119" t="s">
        <v>375</v>
      </c>
      <c r="D19" s="70">
        <f>Networking!G11</f>
        <v>0</v>
      </c>
      <c r="E19" s="62"/>
      <c r="I19" s="48"/>
      <c r="J19" s="45"/>
      <c r="K19" s="45"/>
      <c r="L19" s="45"/>
      <c r="M19" s="45"/>
      <c r="N19" s="32"/>
      <c r="O19" s="32"/>
      <c r="P19" s="32"/>
    </row>
    <row r="20" spans="2:16">
      <c r="B20" s="29"/>
      <c r="C20" s="57" t="s">
        <v>29</v>
      </c>
      <c r="D20" s="61">
        <f>Networking!G17</f>
        <v>0</v>
      </c>
      <c r="E20" s="61"/>
      <c r="I20" s="54"/>
      <c r="J20" s="49"/>
      <c r="K20" s="45"/>
      <c r="L20" s="45"/>
      <c r="M20" s="45"/>
      <c r="N20" s="32"/>
      <c r="O20" s="32"/>
      <c r="P20" s="32"/>
    </row>
    <row r="21" spans="2:16">
      <c r="B21" s="29"/>
      <c r="C21" s="57" t="s">
        <v>30</v>
      </c>
      <c r="D21" s="61">
        <f>Networking!G23</f>
        <v>0</v>
      </c>
      <c r="E21" s="61"/>
      <c r="I21" s="54"/>
      <c r="J21" s="49"/>
      <c r="K21" s="45"/>
      <c r="L21" s="45"/>
      <c r="M21" s="45"/>
      <c r="N21" s="32"/>
      <c r="O21" s="32"/>
      <c r="P21" s="32"/>
    </row>
    <row r="22" spans="2:16">
      <c r="B22" s="29"/>
      <c r="C22" s="57" t="s">
        <v>31</v>
      </c>
      <c r="D22" s="61">
        <f>Networking!G29</f>
        <v>0</v>
      </c>
      <c r="E22" s="61"/>
      <c r="I22" s="54"/>
      <c r="J22" s="49"/>
      <c r="K22" s="45"/>
      <c r="L22" s="45"/>
      <c r="M22" s="45"/>
      <c r="N22" s="32"/>
      <c r="O22" s="32"/>
      <c r="P22" s="32"/>
    </row>
    <row r="23" spans="2:16">
      <c r="B23" s="29"/>
      <c r="C23" s="57" t="s">
        <v>32</v>
      </c>
      <c r="D23" s="61">
        <f>Networking!G35</f>
        <v>0</v>
      </c>
      <c r="E23" s="61"/>
      <c r="I23" s="54"/>
      <c r="J23" s="49"/>
      <c r="K23" s="45"/>
      <c r="L23" s="45"/>
      <c r="M23" s="45"/>
      <c r="N23" s="32"/>
      <c r="O23" s="32"/>
      <c r="P23" s="32"/>
    </row>
    <row r="24" spans="2:16">
      <c r="B24" s="29"/>
      <c r="C24" s="10" t="s">
        <v>21</v>
      </c>
      <c r="D24" s="31">
        <f>SUM(D19:D23)</f>
        <v>0</v>
      </c>
      <c r="E24" s="10">
        <f>'In Cloud'!B6</f>
        <v>0</v>
      </c>
      <c r="F24" s="72">
        <f>SUM(D24:E24)</f>
        <v>0</v>
      </c>
      <c r="K24" s="45"/>
      <c r="L24" s="45"/>
      <c r="M24" s="45"/>
    </row>
    <row r="25" spans="2:16">
      <c r="B25" s="30"/>
      <c r="C25" s="6"/>
      <c r="D25" s="7"/>
      <c r="I25" s="54"/>
      <c r="J25" s="49"/>
      <c r="K25" s="45"/>
      <c r="L25" s="45"/>
      <c r="M25" s="45"/>
    </row>
    <row r="26" spans="2:16">
      <c r="B26" s="28" t="s">
        <v>35</v>
      </c>
      <c r="C26" s="28"/>
      <c r="D26" s="137" t="s">
        <v>48</v>
      </c>
      <c r="E26" s="137"/>
      <c r="F26" s="28" t="s">
        <v>37</v>
      </c>
      <c r="I26" s="54"/>
      <c r="J26" s="49"/>
      <c r="K26" s="45"/>
      <c r="L26" s="45"/>
      <c r="M26" s="45"/>
    </row>
    <row r="27" spans="2:16">
      <c r="B27" s="29"/>
      <c r="C27" s="10" t="s">
        <v>36</v>
      </c>
      <c r="D27" s="31">
        <f>'End User and Admin'!B14</f>
        <v>0</v>
      </c>
      <c r="F27" s="72">
        <f>SUM(D27:E27)</f>
        <v>0</v>
      </c>
      <c r="I27" s="52"/>
      <c r="K27" s="45"/>
      <c r="L27" s="45"/>
      <c r="M27" s="45"/>
    </row>
    <row r="28" spans="2:16">
      <c r="B28" s="30"/>
      <c r="D28" s="7"/>
      <c r="I28" s="42"/>
      <c r="L28" s="45"/>
      <c r="M28" s="45"/>
    </row>
    <row r="29" spans="2:16">
      <c r="B29" s="28" t="s">
        <v>334</v>
      </c>
      <c r="C29" s="28"/>
      <c r="D29" s="137" t="s">
        <v>48</v>
      </c>
      <c r="E29" s="137"/>
      <c r="F29" s="28" t="s">
        <v>37</v>
      </c>
      <c r="I29" s="54"/>
      <c r="J29" s="49"/>
      <c r="K29" s="45"/>
      <c r="L29" s="45"/>
      <c r="M29" s="45"/>
    </row>
    <row r="30" spans="2:16">
      <c r="B30" s="29"/>
      <c r="C30" s="10" t="s">
        <v>361</v>
      </c>
      <c r="D30" s="31">
        <f>'Non-digital Admin'!D11</f>
        <v>0</v>
      </c>
      <c r="F30" s="72">
        <f>SUM(D30:E30)</f>
        <v>0</v>
      </c>
      <c r="I30" s="52"/>
      <c r="K30" s="45"/>
      <c r="L30" s="45"/>
      <c r="M30" s="45"/>
    </row>
    <row r="31" spans="2:16">
      <c r="B31" s="30"/>
      <c r="C31" s="10"/>
      <c r="D31" s="31"/>
      <c r="F31" s="10"/>
      <c r="I31" s="52"/>
      <c r="K31" s="45"/>
      <c r="L31" s="45"/>
      <c r="M31" s="45"/>
    </row>
    <row r="32" spans="2:16">
      <c r="B32" s="6"/>
      <c r="C32" s="10" t="s">
        <v>23</v>
      </c>
      <c r="D32" s="71"/>
      <c r="E32" s="42"/>
      <c r="F32" s="72">
        <f>SUM(F15+F24+F27+F30)</f>
        <v>0</v>
      </c>
      <c r="G32" s="10" t="s">
        <v>49</v>
      </c>
      <c r="L32" s="45"/>
      <c r="M32" s="45"/>
    </row>
    <row r="33" spans="2:11">
      <c r="B33" s="6"/>
      <c r="G33" s="6"/>
      <c r="I33" s="45"/>
      <c r="J33" s="49"/>
      <c r="K33" s="45"/>
    </row>
    <row r="34" spans="2:11">
      <c r="F34" s="35"/>
    </row>
    <row r="35" spans="2:11">
      <c r="I35" s="52"/>
    </row>
    <row r="36" spans="2:11">
      <c r="I36" s="55"/>
      <c r="J36" s="53"/>
      <c r="K36" s="42"/>
    </row>
  </sheetData>
  <mergeCells count="4">
    <mergeCell ref="D26:E26"/>
    <mergeCell ref="D8:F8"/>
    <mergeCell ref="D17:F17"/>
    <mergeCell ref="D29:E29"/>
  </mergeCells>
  <pageMargins left="0.7" right="0.7" top="0.75" bottom="0.75" header="0.3" footer="0.3"/>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54F16-7B40-4727-AD33-4CB6501D37F5}">
  <dimension ref="A1:O13"/>
  <sheetViews>
    <sheetView workbookViewId="0">
      <selection activeCell="A4" sqref="A4"/>
    </sheetView>
  </sheetViews>
  <sheetFormatPr defaultRowHeight="15"/>
  <sheetData>
    <row r="1" spans="1:15" ht="15.75">
      <c r="A1" s="90" t="s">
        <v>394</v>
      </c>
      <c r="B1" s="89"/>
      <c r="C1" s="89"/>
      <c r="D1" s="89"/>
      <c r="E1" s="89"/>
      <c r="F1" s="89"/>
      <c r="G1" s="89"/>
      <c r="H1" s="89"/>
      <c r="I1" s="89"/>
      <c r="J1" s="89"/>
      <c r="K1" s="89"/>
      <c r="L1" s="89"/>
      <c r="M1" s="89"/>
      <c r="N1" s="89"/>
      <c r="O1" s="89"/>
    </row>
    <row r="2" spans="1:15" ht="15.75">
      <c r="A2" s="91" t="s">
        <v>69</v>
      </c>
      <c r="B2" s="89"/>
      <c r="C2" s="89"/>
      <c r="D2" s="89"/>
      <c r="E2" s="89"/>
      <c r="F2" s="89"/>
      <c r="G2" s="89"/>
      <c r="H2" s="89"/>
      <c r="I2" s="89"/>
      <c r="J2" s="89"/>
      <c r="K2" s="89"/>
      <c r="L2" s="89"/>
      <c r="M2" s="89"/>
      <c r="N2" s="89"/>
      <c r="O2" s="89"/>
    </row>
    <row r="3" spans="1:15" ht="15.75">
      <c r="A3" s="91" t="s">
        <v>70</v>
      </c>
      <c r="B3" s="89"/>
      <c r="C3" s="89"/>
      <c r="D3" s="89"/>
      <c r="E3" s="89"/>
      <c r="F3" s="89"/>
      <c r="G3" s="89"/>
      <c r="H3" s="89"/>
      <c r="I3" s="89"/>
      <c r="J3" s="89"/>
      <c r="K3" s="89"/>
      <c r="L3" s="89"/>
      <c r="M3" s="89"/>
      <c r="N3" s="89"/>
      <c r="O3" s="89"/>
    </row>
    <row r="4" spans="1:15" ht="15.75">
      <c r="A4" s="91" t="s">
        <v>395</v>
      </c>
      <c r="B4" s="89"/>
      <c r="C4" s="89"/>
      <c r="D4" s="89"/>
      <c r="E4" s="89"/>
      <c r="F4" s="89"/>
      <c r="G4" s="89"/>
      <c r="H4" s="89"/>
      <c r="I4" s="89"/>
      <c r="J4" s="89"/>
      <c r="K4" s="89"/>
      <c r="L4" s="89"/>
      <c r="M4" s="89"/>
      <c r="N4" s="89"/>
      <c r="O4" s="89"/>
    </row>
    <row r="5" spans="1:15" ht="15.75">
      <c r="A5" s="91"/>
      <c r="B5" s="89"/>
      <c r="C5" s="89"/>
      <c r="D5" s="89"/>
      <c r="E5" s="89"/>
      <c r="F5" s="89"/>
      <c r="G5" s="89"/>
      <c r="H5" s="89"/>
      <c r="I5" s="89"/>
      <c r="J5" s="89"/>
      <c r="K5" s="89"/>
      <c r="L5" s="89"/>
      <c r="M5" s="89"/>
      <c r="N5" s="89"/>
      <c r="O5" s="89"/>
    </row>
    <row r="6" spans="1:15" ht="15.75">
      <c r="A6" s="92" t="s">
        <v>71</v>
      </c>
      <c r="B6" s="89"/>
      <c r="C6" s="89"/>
      <c r="D6" s="89"/>
      <c r="E6" s="89"/>
      <c r="F6" s="89"/>
      <c r="G6" s="89"/>
      <c r="H6" s="89"/>
      <c r="I6" s="89"/>
      <c r="J6" s="89"/>
      <c r="K6" s="89"/>
      <c r="L6" s="89"/>
      <c r="M6" s="89"/>
      <c r="N6" s="89"/>
      <c r="O6" s="89"/>
    </row>
    <row r="7" spans="1:15" ht="15.75">
      <c r="A7" s="92" t="s">
        <v>72</v>
      </c>
      <c r="B7" s="89"/>
      <c r="C7" s="89"/>
      <c r="D7" s="89"/>
      <c r="E7" s="89"/>
      <c r="F7" s="89"/>
      <c r="G7" s="89"/>
      <c r="H7" s="89"/>
      <c r="I7" s="89"/>
      <c r="J7" s="89"/>
      <c r="K7" s="89"/>
      <c r="L7" s="89"/>
      <c r="M7" s="89"/>
      <c r="N7" s="89"/>
      <c r="O7" s="89"/>
    </row>
    <row r="8" spans="1:15" ht="15.75">
      <c r="A8" s="91"/>
      <c r="B8" s="89"/>
      <c r="C8" s="89"/>
      <c r="D8" s="89"/>
      <c r="E8" s="89"/>
      <c r="F8" s="89"/>
      <c r="G8" s="89"/>
      <c r="H8" s="89"/>
      <c r="I8" s="89"/>
      <c r="J8" s="89"/>
      <c r="K8" s="89"/>
      <c r="L8" s="89"/>
      <c r="M8" s="89"/>
      <c r="N8" s="89"/>
      <c r="O8" s="89"/>
    </row>
    <row r="9" spans="1:15" ht="15.75">
      <c r="A9" s="90" t="s">
        <v>64</v>
      </c>
      <c r="B9" s="89"/>
      <c r="C9" s="89"/>
      <c r="D9" s="89"/>
      <c r="E9" s="89"/>
      <c r="F9" s="89"/>
      <c r="G9" s="89"/>
      <c r="H9" s="89"/>
      <c r="I9" s="89"/>
      <c r="J9" s="89"/>
      <c r="K9" s="89"/>
      <c r="L9" s="89"/>
      <c r="M9" s="89"/>
      <c r="N9" s="89"/>
      <c r="O9" s="89"/>
    </row>
    <row r="10" spans="1:15">
      <c r="A10" s="93" t="s">
        <v>65</v>
      </c>
      <c r="B10" s="89"/>
      <c r="C10" s="89"/>
      <c r="D10" s="89"/>
      <c r="E10" s="89"/>
      <c r="F10" s="89"/>
      <c r="G10" s="89"/>
      <c r="H10" s="89"/>
      <c r="I10" s="89"/>
      <c r="J10" s="89"/>
      <c r="K10" s="89"/>
      <c r="L10" s="89"/>
      <c r="M10" s="89"/>
      <c r="N10" s="89"/>
      <c r="O10" s="89"/>
    </row>
    <row r="11" spans="1:15">
      <c r="A11" s="93" t="s">
        <v>66</v>
      </c>
      <c r="B11" s="89"/>
      <c r="C11" s="89"/>
      <c r="D11" s="89"/>
      <c r="E11" s="89"/>
      <c r="F11" s="89"/>
      <c r="G11" s="89"/>
      <c r="H11" s="89"/>
      <c r="I11" s="89"/>
      <c r="J11" s="89"/>
      <c r="K11" s="89"/>
      <c r="L11" s="89"/>
      <c r="M11" s="89"/>
      <c r="N11" s="89"/>
      <c r="O11" s="89"/>
    </row>
    <row r="12" spans="1:15">
      <c r="A12" s="93" t="s">
        <v>67</v>
      </c>
      <c r="B12" s="89"/>
      <c r="C12" s="89"/>
      <c r="D12" s="89"/>
      <c r="E12" s="89"/>
      <c r="F12" s="89"/>
      <c r="G12" s="89"/>
      <c r="H12" s="89"/>
      <c r="I12" s="89"/>
      <c r="J12" s="89"/>
      <c r="K12" s="89"/>
      <c r="L12" s="89"/>
      <c r="M12" s="89"/>
      <c r="N12" s="89"/>
      <c r="O12" s="89"/>
    </row>
    <row r="13" spans="1:15">
      <c r="A13" s="93" t="s">
        <v>68</v>
      </c>
      <c r="B13" s="89"/>
      <c r="C13" s="89"/>
      <c r="D13" s="89"/>
      <c r="E13" s="89"/>
      <c r="F13" s="89"/>
      <c r="G13" s="89"/>
      <c r="H13" s="89"/>
      <c r="I13" s="89"/>
      <c r="J13" s="89"/>
      <c r="K13" s="89"/>
      <c r="L13" s="89"/>
      <c r="M13" s="89"/>
      <c r="N13" s="89"/>
      <c r="O13" s="89"/>
    </row>
  </sheetData>
  <hyperlinks>
    <hyperlink ref="A10" r:id="rId1" xr:uid="{00000000-0004-0000-0000-000000000000}"/>
    <hyperlink ref="A11" r:id="rId2" xr:uid="{00000000-0004-0000-0000-000001000000}"/>
    <hyperlink ref="A12" r:id="rId3" xr:uid="{00000000-0004-0000-0000-000002000000}"/>
    <hyperlink ref="A1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sheetPr>
  <dimension ref="A1:AB1002"/>
  <sheetViews>
    <sheetView topLeftCell="A2" workbookViewId="0">
      <pane xSplit="4" ySplit="5" topLeftCell="E7" activePane="bottomRight" state="frozen"/>
      <selection activeCell="A2" sqref="A2"/>
      <selection pane="topRight" activeCell="F2" sqref="F2"/>
      <selection pane="bottomLeft" activeCell="A6" sqref="A6"/>
      <selection pane="bottomRight" activeCell="E40" sqref="E40:O40"/>
    </sheetView>
  </sheetViews>
  <sheetFormatPr defaultColWidth="12.7109375" defaultRowHeight="15" customHeight="1"/>
  <cols>
    <col min="1" max="1" width="26.7109375" customWidth="1"/>
    <col min="2" max="2" width="16.7109375" customWidth="1"/>
    <col min="3" max="3" width="14.28515625" customWidth="1"/>
    <col min="4" max="4" width="18" customWidth="1"/>
    <col min="5" max="5" width="12.28515625" customWidth="1"/>
    <col min="6" max="6" width="15.140625" customWidth="1"/>
    <col min="7" max="7" width="15.28515625" customWidth="1"/>
    <col min="8" max="8" width="20.140625" customWidth="1"/>
    <col min="9" max="9" width="25.140625" customWidth="1"/>
    <col min="10" max="10" width="13.140625" customWidth="1"/>
    <col min="11" max="11" width="21.28515625" customWidth="1"/>
    <col min="12" max="12" width="26.7109375" customWidth="1"/>
    <col min="13" max="13" width="33.140625" bestFit="1" customWidth="1"/>
    <col min="14" max="14" width="23.42578125" customWidth="1"/>
    <col min="15" max="17" width="21.7109375" customWidth="1"/>
    <col min="18" max="18" width="56.28515625" customWidth="1"/>
    <col min="19" max="19" width="31.7109375" bestFit="1" customWidth="1"/>
    <col min="20" max="20" width="37.42578125" customWidth="1"/>
    <col min="21" max="21" width="17.28515625" customWidth="1"/>
    <col min="22" max="29" width="8.7109375" customWidth="1"/>
  </cols>
  <sheetData>
    <row r="1" spans="1:28" ht="24">
      <c r="A1" s="1"/>
    </row>
    <row r="2" spans="1:28" ht="24">
      <c r="A2" s="1" t="s">
        <v>378</v>
      </c>
    </row>
    <row r="3" spans="1:28">
      <c r="A3" s="2" t="s">
        <v>38</v>
      </c>
    </row>
    <row r="4" spans="1:28">
      <c r="A4" s="2" t="s">
        <v>376</v>
      </c>
    </row>
    <row r="5" spans="1:28" ht="15" customHeight="1">
      <c r="B5" s="99"/>
      <c r="C5" s="99"/>
      <c r="D5" s="99"/>
      <c r="E5" s="99"/>
      <c r="F5" s="99"/>
      <c r="G5" s="99"/>
      <c r="H5" s="100"/>
      <c r="I5" s="99"/>
      <c r="J5" s="99"/>
      <c r="K5" s="100"/>
      <c r="L5" s="100"/>
      <c r="M5" s="99"/>
      <c r="N5" s="100"/>
      <c r="O5" s="100"/>
      <c r="P5" s="100"/>
      <c r="Q5" s="99"/>
      <c r="R5" s="99"/>
      <c r="S5" s="99"/>
    </row>
    <row r="6" spans="1:28" s="41" customFormat="1" ht="60">
      <c r="A6" s="39" t="s">
        <v>364</v>
      </c>
      <c r="B6" s="39" t="s">
        <v>365</v>
      </c>
      <c r="C6" s="39" t="s">
        <v>286</v>
      </c>
      <c r="D6" s="39" t="s">
        <v>366</v>
      </c>
      <c r="E6" s="39" t="s">
        <v>0</v>
      </c>
      <c r="F6" s="39" t="s">
        <v>1</v>
      </c>
      <c r="G6" s="39" t="s">
        <v>367</v>
      </c>
      <c r="H6" s="39" t="s">
        <v>44</v>
      </c>
      <c r="I6" s="39" t="s">
        <v>368</v>
      </c>
      <c r="J6" s="39" t="s">
        <v>369</v>
      </c>
      <c r="K6" s="40" t="s">
        <v>24</v>
      </c>
      <c r="L6" s="40" t="s">
        <v>25</v>
      </c>
      <c r="M6" s="40" t="s">
        <v>27</v>
      </c>
      <c r="N6" s="40" t="s">
        <v>52</v>
      </c>
      <c r="O6" s="40" t="s">
        <v>331</v>
      </c>
      <c r="P6" s="39" t="s">
        <v>2</v>
      </c>
      <c r="Q6" s="39" t="s">
        <v>50</v>
      </c>
      <c r="R6" s="39" t="s">
        <v>51</v>
      </c>
      <c r="S6" s="39" t="s">
        <v>3</v>
      </c>
      <c r="T6" s="39"/>
      <c r="U6" s="39"/>
      <c r="V6" s="39"/>
      <c r="W6" s="39"/>
      <c r="X6" s="39"/>
      <c r="Y6" s="39"/>
      <c r="Z6" s="39"/>
      <c r="AA6" s="39"/>
      <c r="AB6" s="39"/>
    </row>
    <row r="7" spans="1:28">
      <c r="A7" s="140" t="s">
        <v>402</v>
      </c>
      <c r="B7" s="57"/>
      <c r="C7" s="12"/>
      <c r="D7" s="12"/>
      <c r="E7" s="36"/>
      <c r="F7" s="36"/>
      <c r="G7" s="13"/>
      <c r="H7" s="10">
        <f t="shared" ref="H7:H36" si="0">((F7-E7)*G7)+E7</f>
        <v>0</v>
      </c>
      <c r="I7" s="12"/>
      <c r="J7" s="12"/>
      <c r="K7" s="10">
        <f t="shared" ref="K7:K36" si="1">I7*J7</f>
        <v>0</v>
      </c>
      <c r="L7" s="10">
        <f>SUM(Table_1[[#This Row],[Server Power (W)]]+Table_1[[#This Row],[Daily Storage Power (W)]])</f>
        <v>0</v>
      </c>
      <c r="M7" s="51"/>
      <c r="N7" s="33">
        <f>(Table_1[[#This Row],[Combined Server &amp; Storage Power (W)]]*24*(365)/1000)*Table_1[[#This Row],[Data Centre PUE]]</f>
        <v>0</v>
      </c>
      <c r="O7" s="50">
        <f>IFERROR(_xlfn.XLOOKUP(C7,'Grid factors'!A:A,'Grid factors'!D:D),"")</f>
        <v>0</v>
      </c>
      <c r="P7" s="69">
        <f>Table_1[[#This Row],[Combined Server &amp; Storage Monthly Energy inc. PUE  (kWh/year)]]*Table_1[[#This Row],[Grid Carbon Intensity (kgCO2e/kWh)]]</f>
        <v>0</v>
      </c>
      <c r="Q7" s="14"/>
      <c r="R7" s="14"/>
      <c r="S7" s="2"/>
    </row>
    <row r="8" spans="1:28">
      <c r="A8" s="139"/>
      <c r="B8" s="140"/>
      <c r="C8" s="141"/>
      <c r="D8" s="141"/>
      <c r="E8" s="142"/>
      <c r="F8" s="142"/>
      <c r="G8" s="143"/>
      <c r="H8" s="144">
        <f>((F8-E8)*G8)+E8</f>
        <v>0</v>
      </c>
      <c r="I8" s="141"/>
      <c r="J8" s="141"/>
      <c r="K8" s="144">
        <f>I8*J8</f>
        <v>0</v>
      </c>
      <c r="L8" s="144">
        <f>SUM(Table_1[[#This Row],[Server Power (W)]]+Table_1[[#This Row],[Daily Storage Power (W)]])</f>
        <v>0</v>
      </c>
      <c r="M8" s="33"/>
      <c r="N8" s="145">
        <f>(Table_1[[#This Row],[Combined Server &amp; Storage Power (W)]]*24*(365)/1000)*Table_1[[#This Row],[Data Centre PUE]]</f>
        <v>0</v>
      </c>
      <c r="O8" s="146">
        <f>IFERROR(_xlfn.XLOOKUP(C8,'Grid factors'!A:A,'Grid factors'!D:D),"")</f>
        <v>0</v>
      </c>
      <c r="P8" s="147">
        <f>Table_1[[#This Row],[Combined Server &amp; Storage Monthly Energy inc. PUE  (kWh/year)]]*Table_1[[#This Row],[Grid Carbon Intensity (kgCO2e/kWh)]]</f>
        <v>0</v>
      </c>
      <c r="Q8" s="14"/>
      <c r="R8" s="14"/>
      <c r="S8" s="148"/>
    </row>
    <row r="9" spans="1:28">
      <c r="A9" s="139"/>
      <c r="B9" s="140"/>
      <c r="C9" s="141"/>
      <c r="D9" s="141"/>
      <c r="E9" s="142"/>
      <c r="F9" s="142"/>
      <c r="G9" s="143"/>
      <c r="H9" s="144">
        <f>((F9-E9)*G9)+E9</f>
        <v>0</v>
      </c>
      <c r="I9" s="141"/>
      <c r="J9" s="141"/>
      <c r="K9" s="144">
        <f>I9*J9</f>
        <v>0</v>
      </c>
      <c r="L9" s="144">
        <f>SUM(Table_1[[#This Row],[Server Power (W)]]+Table_1[[#This Row],[Daily Storage Power (W)]])</f>
        <v>0</v>
      </c>
      <c r="M9" s="162"/>
      <c r="N9" s="145">
        <f>(Table_1[[#This Row],[Combined Server &amp; Storage Power (W)]]*24*(365)/1000)*Table_1[[#This Row],[Data Centre PUE]]</f>
        <v>0</v>
      </c>
      <c r="O9" s="163">
        <f>IFERROR(_xlfn.XLOOKUP(C9,'Grid factors'!A:A,'Grid factors'!D:D),"")</f>
        <v>0</v>
      </c>
      <c r="P9" s="147">
        <f>Table_1[[#This Row],[Combined Server &amp; Storage Monthly Energy inc. PUE  (kWh/year)]]*Table_1[[#This Row],[Grid Carbon Intensity (kgCO2e/kWh)]]</f>
        <v>0</v>
      </c>
      <c r="Q9" s="14"/>
      <c r="R9" s="14"/>
      <c r="S9" s="148"/>
    </row>
    <row r="10" spans="1:28">
      <c r="A10" s="139"/>
      <c r="B10" s="140"/>
      <c r="C10" s="141"/>
      <c r="D10" s="141"/>
      <c r="E10" s="142"/>
      <c r="F10" s="142"/>
      <c r="G10" s="143"/>
      <c r="H10" s="144">
        <f>((F10-E10)*G10)+E10</f>
        <v>0</v>
      </c>
      <c r="I10" s="141"/>
      <c r="J10" s="141"/>
      <c r="K10" s="144">
        <f>I10*J10</f>
        <v>0</v>
      </c>
      <c r="L10" s="144">
        <f>SUM(Table_1[[#This Row],[Server Power (W)]]+Table_1[[#This Row],[Daily Storage Power (W)]])</f>
        <v>0</v>
      </c>
      <c r="M10" s="33"/>
      <c r="N10" s="145">
        <f>(Table_1[[#This Row],[Combined Server &amp; Storage Power (W)]]*24*(365)/1000)*Table_1[[#This Row],[Data Centre PUE]]</f>
        <v>0</v>
      </c>
      <c r="O10" s="146">
        <f>IFERROR(_xlfn.XLOOKUP(C10,'Grid factors'!A:A,'Grid factors'!D:D),"")</f>
        <v>0</v>
      </c>
      <c r="P10" s="147">
        <f>Table_1[[#This Row],[Combined Server &amp; Storage Monthly Energy inc. PUE  (kWh/year)]]*Table_1[[#This Row],[Grid Carbon Intensity (kgCO2e/kWh)]]</f>
        <v>0</v>
      </c>
      <c r="Q10" s="14"/>
      <c r="R10" s="14"/>
      <c r="S10" s="148"/>
    </row>
    <row r="11" spans="1:28">
      <c r="A11" s="139"/>
      <c r="B11" s="140"/>
      <c r="C11" s="141"/>
      <c r="D11" s="141"/>
      <c r="E11" s="142"/>
      <c r="F11" s="142"/>
      <c r="G11" s="143"/>
      <c r="H11" s="144">
        <f>((F11-E11)*G11)+E11</f>
        <v>0</v>
      </c>
      <c r="I11" s="141"/>
      <c r="J11" s="141"/>
      <c r="K11" s="144">
        <f>I11*J11</f>
        <v>0</v>
      </c>
      <c r="L11" s="144">
        <f>SUM(Table_1[[#This Row],[Server Power (W)]]+Table_1[[#This Row],[Daily Storage Power (W)]])</f>
        <v>0</v>
      </c>
      <c r="M11" s="33"/>
      <c r="N11" s="145">
        <f>(Table_1[[#This Row],[Combined Server &amp; Storage Power (W)]]*24*(365)/1000)*Table_1[[#This Row],[Data Centre PUE]]</f>
        <v>0</v>
      </c>
      <c r="O11" s="146">
        <f>IFERROR(_xlfn.XLOOKUP(C11,'Grid factors'!A:A,'Grid factors'!D:D),"")</f>
        <v>0</v>
      </c>
      <c r="P11" s="147">
        <f>Table_1[[#This Row],[Combined Server &amp; Storage Monthly Energy inc. PUE  (kWh/year)]]*Table_1[[#This Row],[Grid Carbon Intensity (kgCO2e/kWh)]]</f>
        <v>0</v>
      </c>
      <c r="Q11" s="14"/>
      <c r="R11" s="14"/>
      <c r="S11" s="148"/>
    </row>
    <row r="12" spans="1:28" s="167" customFormat="1">
      <c r="A12" s="167" t="s">
        <v>381</v>
      </c>
      <c r="E12" s="168"/>
      <c r="F12" s="168"/>
      <c r="G12" s="169"/>
      <c r="H12" s="165"/>
      <c r="K12" s="165"/>
      <c r="L12" s="165"/>
      <c r="M12" s="170"/>
      <c r="N12" s="171"/>
      <c r="O12" s="172"/>
      <c r="P12" s="166">
        <f>SUBTOTAL(109,P7:P11)</f>
        <v>0</v>
      </c>
      <c r="Q12" s="166"/>
      <c r="R12" s="166"/>
      <c r="S12" s="173"/>
    </row>
    <row r="13" spans="1:28">
      <c r="A13" s="139"/>
      <c r="B13" s="140"/>
      <c r="C13" s="141"/>
      <c r="D13" s="141"/>
      <c r="E13" s="142"/>
      <c r="F13" s="142"/>
      <c r="G13" s="143"/>
      <c r="H13" s="144"/>
      <c r="I13" s="141"/>
      <c r="J13" s="141"/>
      <c r="K13" s="144"/>
      <c r="L13" s="144"/>
      <c r="M13" s="33"/>
      <c r="N13" s="145"/>
      <c r="O13" s="146"/>
      <c r="P13" s="147"/>
      <c r="Q13" s="14"/>
      <c r="R13" s="14"/>
      <c r="S13" s="148"/>
    </row>
    <row r="14" spans="1:28">
      <c r="A14" s="10" t="s">
        <v>30</v>
      </c>
      <c r="B14" s="10"/>
      <c r="C14" s="10"/>
      <c r="D14" s="10"/>
      <c r="E14" s="155"/>
      <c r="F14" s="155"/>
      <c r="G14" s="156"/>
      <c r="H14" s="10">
        <f t="shared" si="0"/>
        <v>0</v>
      </c>
      <c r="I14" s="157"/>
      <c r="J14" s="10"/>
      <c r="K14" s="10">
        <f t="shared" si="1"/>
        <v>0</v>
      </c>
      <c r="L14" s="10">
        <f>SUM(Table_1[[#This Row],[Server Power (W)]]+Table_1[[#This Row],[Daily Storage Power (W)]])</f>
        <v>0</v>
      </c>
      <c r="M14" s="158"/>
      <c r="N14" s="159">
        <f>(Table_1[[#This Row],[Combined Server &amp; Storage Power (W)]]*24*(365)/1000)*Table_1[[#This Row],[Data Centre PUE]]</f>
        <v>0</v>
      </c>
      <c r="O14" s="160">
        <f>IFERROR(_xlfn.XLOOKUP(C14,'Grid factors'!A:A,'Grid factors'!D:D),"")</f>
        <v>0</v>
      </c>
      <c r="P14" s="69">
        <f>Table_1[[#This Row],[Combined Server &amp; Storage Monthly Energy inc. PUE  (kWh/year)]]*Table_1[[#This Row],[Grid Carbon Intensity (kgCO2e/kWh)]]</f>
        <v>0</v>
      </c>
      <c r="Q14" s="69"/>
      <c r="R14" s="69"/>
      <c r="S14" s="161"/>
    </row>
    <row r="15" spans="1:28">
      <c r="A15" s="139"/>
      <c r="B15" s="140"/>
      <c r="C15" s="141"/>
      <c r="D15" s="141"/>
      <c r="E15" s="142"/>
      <c r="F15" s="142"/>
      <c r="G15" s="143"/>
      <c r="H15" s="144">
        <f>((F15-E15)*G15)+E15</f>
        <v>0</v>
      </c>
      <c r="I15" s="149"/>
      <c r="J15" s="141"/>
      <c r="K15" s="144">
        <f>I15*J15</f>
        <v>0</v>
      </c>
      <c r="L15" s="144">
        <f>SUM(Table_1[[#This Row],[Server Power (W)]]+Table_1[[#This Row],[Daily Storage Power (W)]])</f>
        <v>0</v>
      </c>
      <c r="M15" s="33"/>
      <c r="N15" s="145">
        <f>(Table_1[[#This Row],[Combined Server &amp; Storage Power (W)]]*24*(365)/1000)*Table_1[[#This Row],[Data Centre PUE]]</f>
        <v>0</v>
      </c>
      <c r="O15" s="146">
        <f>IFERROR(_xlfn.XLOOKUP(C15,'Grid factors'!A:A,'Grid factors'!D:D),"")</f>
        <v>0</v>
      </c>
      <c r="P15" s="147">
        <f>Table_1[[#This Row],[Combined Server &amp; Storage Monthly Energy inc. PUE  (kWh/year)]]*Table_1[[#This Row],[Grid Carbon Intensity (kgCO2e/kWh)]]</f>
        <v>0</v>
      </c>
      <c r="Q15" s="14"/>
      <c r="R15" s="14"/>
      <c r="S15" s="148"/>
    </row>
    <row r="16" spans="1:28">
      <c r="A16" s="139"/>
      <c r="B16" s="140"/>
      <c r="C16" s="141"/>
      <c r="D16" s="141"/>
      <c r="E16" s="142"/>
      <c r="F16" s="142"/>
      <c r="G16" s="143"/>
      <c r="H16" s="144">
        <f>((F16-E16)*G16)+E16</f>
        <v>0</v>
      </c>
      <c r="I16" s="149"/>
      <c r="J16" s="141"/>
      <c r="K16" s="144">
        <f>I16*J16</f>
        <v>0</v>
      </c>
      <c r="L16" s="144">
        <f>SUM(Table_1[[#This Row],[Server Power (W)]]+Table_1[[#This Row],[Daily Storage Power (W)]])</f>
        <v>0</v>
      </c>
      <c r="M16" s="162"/>
      <c r="N16" s="145">
        <f>(Table_1[[#This Row],[Combined Server &amp; Storage Power (W)]]*24*(365)/1000)*Table_1[[#This Row],[Data Centre PUE]]</f>
        <v>0</v>
      </c>
      <c r="O16" s="163">
        <f>IFERROR(_xlfn.XLOOKUP(C16,'Grid factors'!A:A,'Grid factors'!D:D),"")</f>
        <v>0</v>
      </c>
      <c r="P16" s="147">
        <f>Table_1[[#This Row],[Combined Server &amp; Storage Monthly Energy inc. PUE  (kWh/year)]]*Table_1[[#This Row],[Grid Carbon Intensity (kgCO2e/kWh)]]</f>
        <v>0</v>
      </c>
      <c r="Q16" s="14"/>
      <c r="R16" s="14"/>
      <c r="S16" s="148"/>
    </row>
    <row r="17" spans="1:19">
      <c r="A17" s="139"/>
      <c r="B17" s="140"/>
      <c r="C17" s="141"/>
      <c r="D17" s="141"/>
      <c r="E17" s="142"/>
      <c r="F17" s="142"/>
      <c r="G17" s="143"/>
      <c r="H17" s="144">
        <f>((F17-E17)*G17)+E17</f>
        <v>0</v>
      </c>
      <c r="I17" s="149"/>
      <c r="J17" s="141"/>
      <c r="K17" s="144">
        <f>I17*J17</f>
        <v>0</v>
      </c>
      <c r="L17" s="144">
        <f>SUM(Table_1[[#This Row],[Server Power (W)]]+Table_1[[#This Row],[Daily Storage Power (W)]])</f>
        <v>0</v>
      </c>
      <c r="M17" s="33"/>
      <c r="N17" s="145">
        <f>(Table_1[[#This Row],[Combined Server &amp; Storage Power (W)]]*24*(365)/1000)*Table_1[[#This Row],[Data Centre PUE]]</f>
        <v>0</v>
      </c>
      <c r="O17" s="146">
        <f>IFERROR(_xlfn.XLOOKUP(C17,'Grid factors'!A:A,'Grid factors'!D:D),"")</f>
        <v>0</v>
      </c>
      <c r="P17" s="147">
        <f>Table_1[[#This Row],[Combined Server &amp; Storage Monthly Energy inc. PUE  (kWh/year)]]*Table_1[[#This Row],[Grid Carbon Intensity (kgCO2e/kWh)]]</f>
        <v>0</v>
      </c>
      <c r="Q17" s="14"/>
      <c r="R17" s="14"/>
      <c r="S17" s="148"/>
    </row>
    <row r="18" spans="1:19">
      <c r="A18" s="139"/>
      <c r="B18" s="140"/>
      <c r="C18" s="141"/>
      <c r="D18" s="141"/>
      <c r="E18" s="142"/>
      <c r="F18" s="142"/>
      <c r="G18" s="143"/>
      <c r="H18" s="144">
        <f>((F18-E18)*G18)+E18</f>
        <v>0</v>
      </c>
      <c r="I18" s="149"/>
      <c r="J18" s="141"/>
      <c r="K18" s="144">
        <f>I18*J18</f>
        <v>0</v>
      </c>
      <c r="L18" s="144">
        <f>SUM(Table_1[[#This Row],[Server Power (W)]]+Table_1[[#This Row],[Daily Storage Power (W)]])</f>
        <v>0</v>
      </c>
      <c r="M18" s="33"/>
      <c r="N18" s="145">
        <f>(Table_1[[#This Row],[Combined Server &amp; Storage Power (W)]]*24*(365)/1000)*Table_1[[#This Row],[Data Centre PUE]]</f>
        <v>0</v>
      </c>
      <c r="O18" s="146">
        <f>IFERROR(_xlfn.XLOOKUP(C18,'Grid factors'!A:A,'Grid factors'!D:D),"")</f>
        <v>0</v>
      </c>
      <c r="P18" s="147">
        <f>Table_1[[#This Row],[Combined Server &amp; Storage Monthly Energy inc. PUE  (kWh/year)]]*Table_1[[#This Row],[Grid Carbon Intensity (kgCO2e/kWh)]]</f>
        <v>0</v>
      </c>
      <c r="Q18" s="14"/>
      <c r="R18" s="14"/>
      <c r="S18" s="148"/>
    </row>
    <row r="19" spans="1:19" s="167" customFormat="1">
      <c r="A19" s="167" t="s">
        <v>382</v>
      </c>
      <c r="E19" s="168"/>
      <c r="F19" s="168"/>
      <c r="G19" s="169"/>
      <c r="H19" s="165"/>
      <c r="I19" s="174"/>
      <c r="K19" s="165"/>
      <c r="L19" s="165"/>
      <c r="M19" s="170"/>
      <c r="N19" s="171"/>
      <c r="O19" s="172"/>
      <c r="P19" s="166">
        <f>SUBTOTAL(109,P14:P18)</f>
        <v>0</v>
      </c>
      <c r="Q19" s="166"/>
      <c r="R19" s="166"/>
      <c r="S19" s="173"/>
    </row>
    <row r="20" spans="1:19">
      <c r="A20" s="139"/>
      <c r="B20" s="140"/>
      <c r="C20" s="141"/>
      <c r="D20" s="141"/>
      <c r="E20" s="142"/>
      <c r="F20" s="142"/>
      <c r="G20" s="143"/>
      <c r="H20" s="144"/>
      <c r="I20" s="149"/>
      <c r="J20" s="141"/>
      <c r="K20" s="144"/>
      <c r="L20" s="144"/>
      <c r="M20" s="33"/>
      <c r="N20" s="145"/>
      <c r="O20" s="146"/>
      <c r="P20" s="147"/>
      <c r="Q20" s="14"/>
      <c r="R20" s="14"/>
      <c r="S20" s="148"/>
    </row>
    <row r="21" spans="1:19">
      <c r="A21" s="10" t="s">
        <v>29</v>
      </c>
      <c r="B21" s="57"/>
      <c r="C21" s="12"/>
      <c r="D21" s="12"/>
      <c r="E21" s="37"/>
      <c r="F21" s="37"/>
      <c r="G21" s="13"/>
      <c r="H21" s="10">
        <f t="shared" si="0"/>
        <v>0</v>
      </c>
      <c r="I21" s="12"/>
      <c r="J21" s="12"/>
      <c r="K21" s="10">
        <f t="shared" si="1"/>
        <v>0</v>
      </c>
      <c r="L21" s="10">
        <f>SUM(Table_1[[#This Row],[Server Power (W)]]+Table_1[[#This Row],[Daily Storage Power (W)]])</f>
        <v>0</v>
      </c>
      <c r="M21" s="51"/>
      <c r="N21" s="33">
        <f>(Table_1[[#This Row],[Combined Server &amp; Storage Power (W)]]*24*(365)/1000)*Table_1[[#This Row],[Data Centre PUE]]</f>
        <v>0</v>
      </c>
      <c r="O21" s="50">
        <f>IFERROR(_xlfn.XLOOKUP(C21,'Grid factors'!A:A,'Grid factors'!D:D),"")</f>
        <v>0</v>
      </c>
      <c r="P21" s="69">
        <f>Table_1[[#This Row],[Combined Server &amp; Storage Monthly Energy inc. PUE  (kWh/year)]]*Table_1[[#This Row],[Grid Carbon Intensity (kgCO2e/kWh)]]</f>
        <v>0</v>
      </c>
      <c r="Q21" s="14"/>
      <c r="R21" s="14"/>
      <c r="S21" s="2"/>
    </row>
    <row r="22" spans="1:19">
      <c r="A22" s="164"/>
      <c r="B22" s="140"/>
      <c r="C22" s="141"/>
      <c r="D22" s="141"/>
      <c r="E22" s="150"/>
      <c r="F22" s="150"/>
      <c r="G22" s="143"/>
      <c r="H22" s="144">
        <f>((F22-E22)*G22)+E22</f>
        <v>0</v>
      </c>
      <c r="I22" s="141"/>
      <c r="J22" s="141"/>
      <c r="K22" s="144">
        <f>I22*J22</f>
        <v>0</v>
      </c>
      <c r="L22" s="144">
        <f>SUM(Table_1[[#This Row],[Server Power (W)]]+Table_1[[#This Row],[Daily Storage Power (W)]])</f>
        <v>0</v>
      </c>
      <c r="M22" s="162"/>
      <c r="N22" s="145">
        <f>(Table_1[[#This Row],[Combined Server &amp; Storage Power (W)]]*24*(365)/1000)*Table_1[[#This Row],[Data Centre PUE]]</f>
        <v>0</v>
      </c>
      <c r="O22" s="163">
        <f>IFERROR(_xlfn.XLOOKUP(C22,'Grid factors'!A:A,'Grid factors'!D:D),"")</f>
        <v>0</v>
      </c>
      <c r="P22" s="147">
        <f>Table_1[[#This Row],[Combined Server &amp; Storage Monthly Energy inc. PUE  (kWh/year)]]*Table_1[[#This Row],[Grid Carbon Intensity (kgCO2e/kWh)]]</f>
        <v>0</v>
      </c>
      <c r="Q22" s="14"/>
      <c r="R22" s="14"/>
      <c r="S22" s="148"/>
    </row>
    <row r="23" spans="1:19">
      <c r="A23" s="139"/>
      <c r="B23" s="140"/>
      <c r="C23" s="141"/>
      <c r="D23" s="141"/>
      <c r="E23" s="150"/>
      <c r="F23" s="150"/>
      <c r="G23" s="143"/>
      <c r="H23" s="144">
        <f>((F23-E23)*G23)+E23</f>
        <v>0</v>
      </c>
      <c r="I23" s="141"/>
      <c r="J23" s="141"/>
      <c r="K23" s="144">
        <f>I23*J23</f>
        <v>0</v>
      </c>
      <c r="L23" s="144">
        <f>SUM(Table_1[[#This Row],[Server Power (W)]]+Table_1[[#This Row],[Daily Storage Power (W)]])</f>
        <v>0</v>
      </c>
      <c r="M23" s="33"/>
      <c r="N23" s="145">
        <f>(Table_1[[#This Row],[Combined Server &amp; Storage Power (W)]]*24*(365)/1000)*Table_1[[#This Row],[Data Centre PUE]]</f>
        <v>0</v>
      </c>
      <c r="O23" s="146">
        <f>IFERROR(_xlfn.XLOOKUP(C23,'Grid factors'!A:A,'Grid factors'!D:D),"")</f>
        <v>0</v>
      </c>
      <c r="P23" s="147">
        <f>Table_1[[#This Row],[Combined Server &amp; Storage Monthly Energy inc. PUE  (kWh/year)]]*Table_1[[#This Row],[Grid Carbon Intensity (kgCO2e/kWh)]]</f>
        <v>0</v>
      </c>
      <c r="Q23" s="14"/>
      <c r="R23" s="14"/>
      <c r="S23" s="148"/>
    </row>
    <row r="24" spans="1:19">
      <c r="A24" s="139"/>
      <c r="B24" s="140"/>
      <c r="C24" s="141"/>
      <c r="D24" s="141"/>
      <c r="E24" s="150"/>
      <c r="F24" s="150"/>
      <c r="G24" s="143"/>
      <c r="H24" s="144">
        <f>((F24-E24)*G24)+E24</f>
        <v>0</v>
      </c>
      <c r="I24" s="141"/>
      <c r="J24" s="141"/>
      <c r="K24" s="144">
        <f>I24*J24</f>
        <v>0</v>
      </c>
      <c r="L24" s="144">
        <f>SUM(Table_1[[#This Row],[Server Power (W)]]+Table_1[[#This Row],[Daily Storage Power (W)]])</f>
        <v>0</v>
      </c>
      <c r="M24" s="33"/>
      <c r="N24" s="145">
        <f>(Table_1[[#This Row],[Combined Server &amp; Storage Power (W)]]*24*(365)/1000)*Table_1[[#This Row],[Data Centre PUE]]</f>
        <v>0</v>
      </c>
      <c r="O24" s="146">
        <f>IFERROR(_xlfn.XLOOKUP(C24,'Grid factors'!A:A,'Grid factors'!D:D),"")</f>
        <v>0</v>
      </c>
      <c r="P24" s="147">
        <f>Table_1[[#This Row],[Combined Server &amp; Storage Monthly Energy inc. PUE  (kWh/year)]]*Table_1[[#This Row],[Grid Carbon Intensity (kgCO2e/kWh)]]</f>
        <v>0</v>
      </c>
      <c r="Q24" s="14"/>
      <c r="R24" s="14"/>
      <c r="S24" s="148"/>
    </row>
    <row r="25" spans="1:19">
      <c r="A25" s="139"/>
      <c r="B25" s="140"/>
      <c r="C25" s="141"/>
      <c r="D25" s="141"/>
      <c r="E25" s="150"/>
      <c r="F25" s="150"/>
      <c r="G25" s="143"/>
      <c r="H25" s="144">
        <f>((F25-E25)*G25)+E25</f>
        <v>0</v>
      </c>
      <c r="I25" s="141"/>
      <c r="J25" s="141"/>
      <c r="K25" s="144">
        <f>I25*J25</f>
        <v>0</v>
      </c>
      <c r="L25" s="144">
        <f>SUM(Table_1[[#This Row],[Server Power (W)]]+Table_1[[#This Row],[Daily Storage Power (W)]])</f>
        <v>0</v>
      </c>
      <c r="M25" s="33"/>
      <c r="N25" s="145">
        <f>(Table_1[[#This Row],[Combined Server &amp; Storage Power (W)]]*24*(365)/1000)*Table_1[[#This Row],[Data Centre PUE]]</f>
        <v>0</v>
      </c>
      <c r="O25" s="146">
        <f>IFERROR(_xlfn.XLOOKUP(C25,'Grid factors'!A:A,'Grid factors'!D:D),"")</f>
        <v>0</v>
      </c>
      <c r="P25" s="147">
        <f>Table_1[[#This Row],[Combined Server &amp; Storage Monthly Energy inc. PUE  (kWh/year)]]*Table_1[[#This Row],[Grid Carbon Intensity (kgCO2e/kWh)]]</f>
        <v>0</v>
      </c>
      <c r="Q25" s="14"/>
      <c r="R25" s="14"/>
      <c r="S25" s="148"/>
    </row>
    <row r="26" spans="1:19" s="167" customFormat="1">
      <c r="A26" s="167" t="s">
        <v>383</v>
      </c>
      <c r="E26" s="175"/>
      <c r="F26" s="175"/>
      <c r="G26" s="169"/>
      <c r="H26" s="165"/>
      <c r="K26" s="165"/>
      <c r="L26" s="165"/>
      <c r="M26" s="170"/>
      <c r="N26" s="171"/>
      <c r="O26" s="172"/>
      <c r="P26" s="166">
        <f>SUBTOTAL(109,P21:P25)</f>
        <v>0</v>
      </c>
      <c r="Q26" s="166"/>
      <c r="R26" s="166"/>
      <c r="S26" s="173"/>
    </row>
    <row r="27" spans="1:19">
      <c r="A27" s="139"/>
      <c r="B27" s="140"/>
      <c r="C27" s="141"/>
      <c r="D27" s="141"/>
      <c r="E27" s="150"/>
      <c r="F27" s="150"/>
      <c r="G27" s="143"/>
      <c r="H27" s="144"/>
      <c r="I27" s="141"/>
      <c r="J27" s="141"/>
      <c r="K27" s="144"/>
      <c r="L27" s="144"/>
      <c r="M27" s="33"/>
      <c r="N27" s="145"/>
      <c r="O27" s="146"/>
      <c r="P27" s="147"/>
      <c r="Q27" s="14"/>
      <c r="R27" s="14"/>
      <c r="S27" s="148"/>
    </row>
    <row r="28" spans="1:19">
      <c r="A28" s="10" t="s">
        <v>32</v>
      </c>
      <c r="B28" s="57"/>
      <c r="C28" s="12"/>
      <c r="D28" s="12"/>
      <c r="E28" s="37"/>
      <c r="F28" s="37"/>
      <c r="G28" s="13"/>
      <c r="H28" s="10">
        <f t="shared" si="0"/>
        <v>0</v>
      </c>
      <c r="I28" s="12"/>
      <c r="J28" s="12"/>
      <c r="K28" s="10">
        <f t="shared" si="1"/>
        <v>0</v>
      </c>
      <c r="L28" s="10">
        <f>SUM(Table_1[[#This Row],[Server Power (W)]]+Table_1[[#This Row],[Daily Storage Power (W)]])</f>
        <v>0</v>
      </c>
      <c r="M28" s="51"/>
      <c r="N28" s="33">
        <f>(Table_1[[#This Row],[Combined Server &amp; Storage Power (W)]]*24*(365)/1000)*Table_1[[#This Row],[Data Centre PUE]]</f>
        <v>0</v>
      </c>
      <c r="O28" s="120">
        <f>IFERROR(_xlfn.XLOOKUP(C28,'Grid factors'!A:A,'Grid factors'!D:D),"")</f>
        <v>0</v>
      </c>
      <c r="P28" s="69">
        <f>Table_1[[#This Row],[Combined Server &amp; Storage Monthly Energy inc. PUE  (kWh/year)]]*Table_1[[#This Row],[Grid Carbon Intensity (kgCO2e/kWh)]]</f>
        <v>0</v>
      </c>
      <c r="Q28" s="14"/>
      <c r="R28" s="14"/>
      <c r="S28" s="2"/>
    </row>
    <row r="29" spans="1:19">
      <c r="A29" s="139"/>
      <c r="B29" s="140"/>
      <c r="C29" s="141"/>
      <c r="D29" s="141"/>
      <c r="E29" s="150"/>
      <c r="F29" s="150"/>
      <c r="G29" s="143"/>
      <c r="H29" s="144">
        <f>((F29-E29)*G29)+E29</f>
        <v>0</v>
      </c>
      <c r="I29" s="141"/>
      <c r="J29" s="141"/>
      <c r="K29" s="144">
        <f>I29*J29</f>
        <v>0</v>
      </c>
      <c r="L29" s="144">
        <f>SUM(Table_1[[#This Row],[Server Power (W)]]+Table_1[[#This Row],[Daily Storage Power (W)]])</f>
        <v>0</v>
      </c>
      <c r="M29" s="33"/>
      <c r="N29" s="145">
        <f>(Table_1[[#This Row],[Combined Server &amp; Storage Power (W)]]*24*(365)/1000)*Table_1[[#This Row],[Data Centre PUE]]</f>
        <v>0</v>
      </c>
      <c r="O29" s="146">
        <f>IFERROR(_xlfn.XLOOKUP(C29,'Grid factors'!A:A,'Grid factors'!D:D),"")</f>
        <v>0</v>
      </c>
      <c r="P29" s="147">
        <f>Table_1[[#This Row],[Combined Server &amp; Storage Monthly Energy inc. PUE  (kWh/year)]]*Table_1[[#This Row],[Grid Carbon Intensity (kgCO2e/kWh)]]</f>
        <v>0</v>
      </c>
      <c r="Q29" s="14"/>
      <c r="R29" s="14"/>
      <c r="S29" s="148"/>
    </row>
    <row r="30" spans="1:19">
      <c r="A30" s="139"/>
      <c r="B30" s="140"/>
      <c r="C30" s="141"/>
      <c r="D30" s="141"/>
      <c r="E30" s="150"/>
      <c r="F30" s="150"/>
      <c r="G30" s="143"/>
      <c r="H30" s="144">
        <f>((F30-E30)*G30)+E30</f>
        <v>0</v>
      </c>
      <c r="I30" s="141"/>
      <c r="J30" s="141"/>
      <c r="K30" s="144">
        <f>I30*J30</f>
        <v>0</v>
      </c>
      <c r="L30" s="144">
        <f>SUM(Table_1[[#This Row],[Server Power (W)]]+Table_1[[#This Row],[Daily Storage Power (W)]])</f>
        <v>0</v>
      </c>
      <c r="M30" s="162"/>
      <c r="N30" s="145">
        <f>(Table_1[[#This Row],[Combined Server &amp; Storage Power (W)]]*24*(365)/1000)*Table_1[[#This Row],[Data Centre PUE]]</f>
        <v>0</v>
      </c>
      <c r="O30" s="163">
        <f>IFERROR(_xlfn.XLOOKUP(C30,'Grid factors'!A:A,'Grid factors'!D:D),"")</f>
        <v>0</v>
      </c>
      <c r="P30" s="147">
        <f>Table_1[[#This Row],[Combined Server &amp; Storage Monthly Energy inc. PUE  (kWh/year)]]*Table_1[[#This Row],[Grid Carbon Intensity (kgCO2e/kWh)]]</f>
        <v>0</v>
      </c>
      <c r="Q30" s="14"/>
      <c r="R30" s="14"/>
      <c r="S30" s="148"/>
    </row>
    <row r="31" spans="1:19">
      <c r="A31" s="139"/>
      <c r="B31" s="140"/>
      <c r="C31" s="141"/>
      <c r="D31" s="141"/>
      <c r="E31" s="150"/>
      <c r="F31" s="150"/>
      <c r="G31" s="143"/>
      <c r="H31" s="144">
        <f>((F31-E31)*G31)+E31</f>
        <v>0</v>
      </c>
      <c r="I31" s="141"/>
      <c r="J31" s="141"/>
      <c r="K31" s="144">
        <f>I31*J31</f>
        <v>0</v>
      </c>
      <c r="L31" s="144">
        <f>SUM(Table_1[[#This Row],[Server Power (W)]]+Table_1[[#This Row],[Daily Storage Power (W)]])</f>
        <v>0</v>
      </c>
      <c r="M31" s="33"/>
      <c r="N31" s="145">
        <f>(Table_1[[#This Row],[Combined Server &amp; Storage Power (W)]]*24*(365)/1000)*Table_1[[#This Row],[Data Centre PUE]]</f>
        <v>0</v>
      </c>
      <c r="O31" s="146">
        <f>IFERROR(_xlfn.XLOOKUP(C31,'Grid factors'!A:A,'Grid factors'!D:D),"")</f>
        <v>0</v>
      </c>
      <c r="P31" s="147">
        <f>Table_1[[#This Row],[Combined Server &amp; Storage Monthly Energy inc. PUE  (kWh/year)]]*Table_1[[#This Row],[Grid Carbon Intensity (kgCO2e/kWh)]]</f>
        <v>0</v>
      </c>
      <c r="Q31" s="14"/>
      <c r="R31" s="14"/>
      <c r="S31" s="148"/>
    </row>
    <row r="32" spans="1:19">
      <c r="A32" s="139"/>
      <c r="B32" s="140"/>
      <c r="C32" s="141"/>
      <c r="D32" s="141"/>
      <c r="E32" s="150"/>
      <c r="F32" s="150"/>
      <c r="G32" s="143"/>
      <c r="H32" s="144">
        <f>((F32-E32)*G32)+E32</f>
        <v>0</v>
      </c>
      <c r="I32" s="141"/>
      <c r="J32" s="141"/>
      <c r="K32" s="144">
        <f>I32*J32</f>
        <v>0</v>
      </c>
      <c r="L32" s="144">
        <f>SUM(Table_1[[#This Row],[Server Power (W)]]+Table_1[[#This Row],[Daily Storage Power (W)]])</f>
        <v>0</v>
      </c>
      <c r="M32" s="33"/>
      <c r="N32" s="145">
        <f>(Table_1[[#This Row],[Combined Server &amp; Storage Power (W)]]*24*(365)/1000)*Table_1[[#This Row],[Data Centre PUE]]</f>
        <v>0</v>
      </c>
      <c r="O32" s="146">
        <f>IFERROR(_xlfn.XLOOKUP(C32,'Grid factors'!A:A,'Grid factors'!D:D),"")</f>
        <v>0</v>
      </c>
      <c r="P32" s="147">
        <f>Table_1[[#This Row],[Combined Server &amp; Storage Monthly Energy inc. PUE  (kWh/year)]]*Table_1[[#This Row],[Grid Carbon Intensity (kgCO2e/kWh)]]</f>
        <v>0</v>
      </c>
      <c r="Q32" s="14"/>
      <c r="R32" s="14"/>
      <c r="S32" s="148"/>
    </row>
    <row r="33" spans="1:19" s="167" customFormat="1">
      <c r="A33" s="167" t="s">
        <v>389</v>
      </c>
      <c r="E33" s="175"/>
      <c r="F33" s="175"/>
      <c r="G33" s="169"/>
      <c r="H33" s="165"/>
      <c r="K33" s="165"/>
      <c r="L33" s="165"/>
      <c r="M33" s="170"/>
      <c r="N33" s="171"/>
      <c r="O33" s="172"/>
      <c r="P33" s="166">
        <f>SUBTOTAL(109,P28:P32)</f>
        <v>0</v>
      </c>
      <c r="Q33" s="166"/>
      <c r="R33" s="166"/>
      <c r="S33" s="173"/>
    </row>
    <row r="34" spans="1:19">
      <c r="A34" s="139"/>
      <c r="B34" s="140"/>
      <c r="C34" s="141"/>
      <c r="D34" s="141"/>
      <c r="E34" s="150"/>
      <c r="F34" s="150"/>
      <c r="G34" s="143"/>
      <c r="H34" s="144"/>
      <c r="I34" s="141"/>
      <c r="J34" s="141"/>
      <c r="K34" s="144"/>
      <c r="L34" s="144"/>
      <c r="M34" s="33"/>
      <c r="N34" s="145"/>
      <c r="O34" s="146"/>
      <c r="P34" s="147"/>
      <c r="Q34" s="14"/>
      <c r="R34" s="14"/>
      <c r="S34" s="148"/>
    </row>
    <row r="35" spans="1:19">
      <c r="A35" s="10" t="s">
        <v>31</v>
      </c>
      <c r="B35" s="57"/>
      <c r="C35" s="12"/>
      <c r="D35" s="12"/>
      <c r="E35" s="36"/>
      <c r="F35" s="36"/>
      <c r="G35" s="13"/>
      <c r="H35" s="10">
        <f t="shared" si="0"/>
        <v>0</v>
      </c>
      <c r="I35" s="12"/>
      <c r="J35" s="12"/>
      <c r="K35" s="10">
        <f t="shared" si="1"/>
        <v>0</v>
      </c>
      <c r="L35" s="10">
        <f>SUM(Table_1[[#This Row],[Server Power (W)]]+Table_1[[#This Row],[Daily Storage Power (W)]])</f>
        <v>0</v>
      </c>
      <c r="M35" s="51"/>
      <c r="N35" s="33">
        <f>(Table_1[[#This Row],[Combined Server &amp; Storage Power (W)]]*24*(365)/1000)*Table_1[[#This Row],[Data Centre PUE]]</f>
        <v>0</v>
      </c>
      <c r="O35" s="50">
        <f>IFERROR(_xlfn.XLOOKUP(C35,'Grid factors'!A:A,'Grid factors'!D:D),"")</f>
        <v>0</v>
      </c>
      <c r="P35" s="69">
        <f>Table_1[[#This Row],[Combined Server &amp; Storage Monthly Energy inc. PUE  (kWh/year)]]*Table_1[[#This Row],[Grid Carbon Intensity (kgCO2e/kWh)]]</f>
        <v>0</v>
      </c>
      <c r="Q35" s="14"/>
      <c r="R35" s="14"/>
      <c r="S35" s="2"/>
    </row>
    <row r="36" spans="1:19">
      <c r="A36" s="16"/>
      <c r="B36" s="16"/>
      <c r="C36" s="12"/>
      <c r="D36" s="12"/>
      <c r="E36" s="38"/>
      <c r="F36" s="38"/>
      <c r="G36" s="17"/>
      <c r="H36" s="10">
        <f t="shared" si="0"/>
        <v>0</v>
      </c>
      <c r="I36" s="18"/>
      <c r="J36" s="12"/>
      <c r="K36" s="10">
        <f t="shared" si="1"/>
        <v>0</v>
      </c>
      <c r="L36" s="10">
        <f>SUM(Table_1[[#This Row],[Server Power (W)]]+Table_1[[#This Row],[Daily Storage Power (W)]])</f>
        <v>0</v>
      </c>
      <c r="M36" s="51"/>
      <c r="N36" s="33">
        <f>(Table_1[[#This Row],[Combined Server &amp; Storage Power (W)]]*24*(365)/1000)*Table_1[[#This Row],[Data Centre PUE]]</f>
        <v>0</v>
      </c>
      <c r="O36" s="120">
        <f>IFERROR(_xlfn.XLOOKUP(C36,'Grid factors'!A:A,'Grid factors'!D:D),"")</f>
        <v>0</v>
      </c>
      <c r="P36" s="69">
        <f>Table_1[[#This Row],[Combined Server &amp; Storage Monthly Energy inc. PUE  (kWh/year)]]*Table_1[[#This Row],[Grid Carbon Intensity (kgCO2e/kWh)]]</f>
        <v>0</v>
      </c>
      <c r="Q36" s="14"/>
      <c r="R36" s="14"/>
      <c r="S36" s="2"/>
    </row>
    <row r="37" spans="1:19">
      <c r="A37" s="151"/>
      <c r="B37" s="140"/>
      <c r="C37" s="141"/>
      <c r="D37" s="141"/>
      <c r="E37" s="152"/>
      <c r="F37" s="152"/>
      <c r="G37" s="153"/>
      <c r="H37" s="144">
        <f>((F37-E37)*G37)+E37</f>
        <v>0</v>
      </c>
      <c r="I37" s="154"/>
      <c r="J37" s="141"/>
      <c r="K37" s="144">
        <f>I37*J37</f>
        <v>0</v>
      </c>
      <c r="L37" s="144">
        <f>SUM(Table_1[[#This Row],[Server Power (W)]]+Table_1[[#This Row],[Daily Storage Power (W)]])</f>
        <v>0</v>
      </c>
      <c r="M37" s="33"/>
      <c r="N37" s="145">
        <f>(Table_1[[#This Row],[Combined Server &amp; Storage Power (W)]]*24*(365)/1000)*Table_1[[#This Row],[Data Centre PUE]]</f>
        <v>0</v>
      </c>
      <c r="O37" s="146">
        <f>IFERROR(_xlfn.XLOOKUP(C37,'Grid factors'!A:A,'Grid factors'!D:D),"")</f>
        <v>0</v>
      </c>
      <c r="P37" s="147">
        <f>Table_1[[#This Row],[Combined Server &amp; Storage Monthly Energy inc. PUE  (kWh/year)]]*Table_1[[#This Row],[Grid Carbon Intensity (kgCO2e/kWh)]]</f>
        <v>0</v>
      </c>
      <c r="Q37" s="14"/>
      <c r="R37" s="14"/>
      <c r="S37" s="148"/>
    </row>
    <row r="38" spans="1:19">
      <c r="A38" s="151"/>
      <c r="B38" s="140"/>
      <c r="C38" s="141"/>
      <c r="D38" s="141"/>
      <c r="E38" s="152"/>
      <c r="F38" s="152"/>
      <c r="G38" s="153"/>
      <c r="H38" s="144">
        <f>((F38-E38)*G38)+E38</f>
        <v>0</v>
      </c>
      <c r="I38" s="154"/>
      <c r="J38" s="141"/>
      <c r="K38" s="144">
        <f>I38*J38</f>
        <v>0</v>
      </c>
      <c r="L38" s="144">
        <f>SUM(Table_1[[#This Row],[Server Power (W)]]+Table_1[[#This Row],[Daily Storage Power (W)]])</f>
        <v>0</v>
      </c>
      <c r="M38" s="33"/>
      <c r="N38" s="145">
        <f>(Table_1[[#This Row],[Combined Server &amp; Storage Power (W)]]*24*(365)/1000)*Table_1[[#This Row],[Data Centre PUE]]</f>
        <v>0</v>
      </c>
      <c r="O38" s="146">
        <f>IFERROR(_xlfn.XLOOKUP(C38,'Grid factors'!A:A,'Grid factors'!D:D),"")</f>
        <v>0</v>
      </c>
      <c r="P38" s="147">
        <f>Table_1[[#This Row],[Combined Server &amp; Storage Monthly Energy inc. PUE  (kWh/year)]]*Table_1[[#This Row],[Grid Carbon Intensity (kgCO2e/kWh)]]</f>
        <v>0</v>
      </c>
      <c r="Q38" s="14"/>
      <c r="R38" s="14"/>
      <c r="S38" s="148"/>
    </row>
    <row r="39" spans="1:19">
      <c r="A39" s="151"/>
      <c r="B39" s="140"/>
      <c r="C39" s="141"/>
      <c r="D39" s="141"/>
      <c r="E39" s="152"/>
      <c r="F39" s="152"/>
      <c r="G39" s="153"/>
      <c r="H39" s="144">
        <f>((F39-E39)*G39)+E39</f>
        <v>0</v>
      </c>
      <c r="I39" s="154"/>
      <c r="J39" s="141"/>
      <c r="K39" s="144">
        <f>I39*J39</f>
        <v>0</v>
      </c>
      <c r="L39" s="144">
        <f>SUM(Table_1[[#This Row],[Server Power (W)]]+Table_1[[#This Row],[Daily Storage Power (W)]])</f>
        <v>0</v>
      </c>
      <c r="M39" s="162"/>
      <c r="N39" s="145">
        <f>(Table_1[[#This Row],[Combined Server &amp; Storage Power (W)]]*24*(365)/1000)*Table_1[[#This Row],[Data Centre PUE]]</f>
        <v>0</v>
      </c>
      <c r="O39" s="163">
        <f>IFERROR(_xlfn.XLOOKUP(C39,'Grid factors'!A:A,'Grid factors'!D:D),"")</f>
        <v>0</v>
      </c>
      <c r="P39" s="147">
        <f>Table_1[[#This Row],[Combined Server &amp; Storage Monthly Energy inc. PUE  (kWh/year)]]*Table_1[[#This Row],[Grid Carbon Intensity (kgCO2e/kWh)]]</f>
        <v>0</v>
      </c>
      <c r="Q39" s="14"/>
      <c r="R39" s="14"/>
      <c r="S39" s="148"/>
    </row>
    <row r="40" spans="1:19" s="167" customFormat="1">
      <c r="A40" s="176" t="s">
        <v>390</v>
      </c>
      <c r="E40" s="177"/>
      <c r="F40" s="177"/>
      <c r="G40" s="178"/>
      <c r="H40" s="165"/>
      <c r="I40" s="179"/>
      <c r="K40" s="165"/>
      <c r="L40" s="165"/>
      <c r="M40" s="170"/>
      <c r="N40" s="171"/>
      <c r="O40" s="172"/>
      <c r="P40" s="166">
        <f>SUBTOTAL(109,P35:P39)</f>
        <v>0</v>
      </c>
      <c r="Q40" s="166"/>
      <c r="R40" s="166"/>
      <c r="S40" s="173"/>
    </row>
    <row r="41" spans="1:19" ht="15.75" customHeight="1">
      <c r="E41" s="64"/>
      <c r="F41" s="64"/>
      <c r="M41" s="35"/>
      <c r="N41" s="35"/>
      <c r="O41" s="35"/>
      <c r="P41" s="27"/>
      <c r="Q41" s="27"/>
      <c r="R41" s="27"/>
    </row>
    <row r="42" spans="1:19" ht="15.75" customHeight="1"/>
    <row r="43" spans="1:19" ht="15.75" customHeight="1"/>
    <row r="44" spans="1:19" ht="15.75" customHeight="1"/>
    <row r="45" spans="1:19" ht="15.75" customHeight="1"/>
    <row r="46" spans="1:19" ht="15.75" customHeight="1"/>
    <row r="47" spans="1:19" ht="15.75" customHeight="1"/>
    <row r="48" spans="1:19"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dataValidations count="3">
    <dataValidation type="list" allowBlank="1" showInputMessage="1" showErrorMessage="1" sqref="Q7:Q40" xr:uid="{349C69FC-010E-43BB-8371-4A4D9C9F7BC5}">
      <formula1>"data, estimate, proxy"</formula1>
    </dataValidation>
    <dataValidation type="list" allowBlank="1" showInputMessage="1" showErrorMessage="1" sqref="R7:R40" xr:uid="{CFA3BAAD-5641-4D3B-9A09-7ED245DFE80B}">
      <formula1>"high, medium, low"</formula1>
    </dataValidation>
    <dataValidation type="list" allowBlank="1" showInputMessage="1" showErrorMessage="1" sqref="C7:C40" xr:uid="{D4C359B4-6BFE-453B-810B-F5CAA7ACA9BB}">
      <formula1>CountryList</formula1>
    </dataValidation>
  </dataValidations>
  <pageMargins left="0.7" right="0.7" top="0.75" bottom="0.75" header="0" footer="0"/>
  <pageSetup paperSize="5"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F999"/>
  <sheetViews>
    <sheetView workbookViewId="0">
      <selection activeCell="B5" sqref="B5"/>
    </sheetView>
  </sheetViews>
  <sheetFormatPr defaultColWidth="12.7109375" defaultRowHeight="15" customHeight="1"/>
  <cols>
    <col min="1" max="1" width="59.28515625" customWidth="1"/>
    <col min="2" max="3" width="8.7109375" customWidth="1"/>
    <col min="4" max="4" width="29.140625" customWidth="1"/>
    <col min="5" max="5" width="37.28515625" customWidth="1"/>
    <col min="6" max="6" width="63.140625" customWidth="1"/>
    <col min="7" max="27" width="8.7109375" customWidth="1"/>
  </cols>
  <sheetData>
    <row r="1" spans="1:6" ht="24">
      <c r="A1" s="1" t="s">
        <v>41</v>
      </c>
    </row>
    <row r="2" spans="1:6">
      <c r="A2" s="119" t="s">
        <v>377</v>
      </c>
    </row>
    <row r="3" spans="1:6" ht="15" customHeight="1">
      <c r="A3" s="99"/>
      <c r="B3" s="99"/>
      <c r="C3" s="99"/>
      <c r="D3" s="99"/>
      <c r="E3" s="99"/>
      <c r="F3" s="99"/>
    </row>
    <row r="4" spans="1:6">
      <c r="A4" s="22" t="s">
        <v>42</v>
      </c>
      <c r="B4" s="23" t="s">
        <v>8</v>
      </c>
      <c r="C4" s="23" t="s">
        <v>9</v>
      </c>
      <c r="D4" s="23" t="s">
        <v>50</v>
      </c>
      <c r="E4" s="23" t="s">
        <v>51</v>
      </c>
      <c r="F4" s="24" t="s">
        <v>3</v>
      </c>
    </row>
    <row r="5" spans="1:6">
      <c r="A5" s="136" t="s">
        <v>399</v>
      </c>
      <c r="B5" s="18"/>
      <c r="C5" s="4" t="s">
        <v>49</v>
      </c>
      <c r="D5" s="12"/>
      <c r="E5" s="12"/>
      <c r="F5" s="15"/>
    </row>
    <row r="6" spans="1:6">
      <c r="A6" s="136" t="s">
        <v>400</v>
      </c>
      <c r="B6" s="18"/>
      <c r="C6" s="4" t="s">
        <v>49</v>
      </c>
      <c r="D6" s="12"/>
      <c r="E6" s="12"/>
      <c r="F6" s="15"/>
    </row>
    <row r="7" spans="1:6" ht="15" customHeight="1">
      <c r="A7" s="3" t="s">
        <v>6</v>
      </c>
      <c r="B7" s="4">
        <f>SUM(B5:B6)</f>
        <v>0</v>
      </c>
      <c r="C7" s="4" t="s">
        <v>49</v>
      </c>
      <c r="D7" s="4"/>
      <c r="E7" s="4"/>
      <c r="F7" s="5"/>
    </row>
    <row r="11" spans="1:6" ht="15" customHeight="1">
      <c r="A11" s="57"/>
    </row>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pageMargins left="0.7" right="0.7" top="0.75" bottom="0.75" header="0" footer="0"/>
  <pageSetup orientation="landscape"/>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39997558519241921"/>
  </sheetPr>
  <dimension ref="A1:Z949"/>
  <sheetViews>
    <sheetView zoomScale="115" zoomScaleNormal="115" workbookViewId="0">
      <selection activeCell="A4" sqref="A4"/>
    </sheetView>
  </sheetViews>
  <sheetFormatPr defaultColWidth="12.7109375" defaultRowHeight="15" customHeight="1"/>
  <cols>
    <col min="1" max="1" width="36.140625" customWidth="1"/>
    <col min="2" max="2" width="15" customWidth="1"/>
    <col min="3" max="3" width="29.7109375" customWidth="1"/>
    <col min="4" max="4" width="31.42578125" bestFit="1" customWidth="1"/>
    <col min="5" max="7" width="44.7109375" customWidth="1"/>
    <col min="8" max="8" width="29.140625" customWidth="1"/>
    <col min="9" max="9" width="56.28515625" customWidth="1"/>
    <col min="10" max="10" width="31.7109375" bestFit="1" customWidth="1"/>
    <col min="11" max="11" width="14.7109375" bestFit="1" customWidth="1"/>
    <col min="12" max="13" width="12.7109375" bestFit="1" customWidth="1"/>
    <col min="14" max="15" width="14.7109375" bestFit="1" customWidth="1"/>
    <col min="16" max="26" width="8.7109375" customWidth="1"/>
  </cols>
  <sheetData>
    <row r="1" spans="1:26" ht="24">
      <c r="A1" s="1" t="s">
        <v>4</v>
      </c>
    </row>
    <row r="2" spans="1:26">
      <c r="A2" s="2" t="s">
        <v>43</v>
      </c>
    </row>
    <row r="3" spans="1:26" ht="15" customHeight="1">
      <c r="B3" s="99"/>
      <c r="C3" s="99"/>
      <c r="D3" s="99"/>
      <c r="E3" s="100"/>
      <c r="F3" s="100"/>
      <c r="G3" s="100"/>
      <c r="H3" s="99"/>
      <c r="I3" s="99"/>
      <c r="J3" s="99"/>
    </row>
    <row r="4" spans="1:26" ht="47.25">
      <c r="A4" s="133" t="s">
        <v>384</v>
      </c>
      <c r="B4" s="11" t="s">
        <v>365</v>
      </c>
      <c r="C4" s="11" t="s">
        <v>45</v>
      </c>
      <c r="D4" s="11" t="s">
        <v>46</v>
      </c>
      <c r="E4" s="11" t="s">
        <v>5</v>
      </c>
      <c r="F4" s="11" t="s">
        <v>62</v>
      </c>
      <c r="G4" s="11" t="s">
        <v>60</v>
      </c>
      <c r="H4" s="23" t="s">
        <v>50</v>
      </c>
      <c r="I4" s="79" t="s">
        <v>51</v>
      </c>
      <c r="J4" s="79" t="s">
        <v>3</v>
      </c>
      <c r="K4" s="11"/>
      <c r="L4" s="11"/>
      <c r="M4" s="11"/>
      <c r="N4" s="11"/>
      <c r="O4" s="11"/>
      <c r="P4" s="11"/>
      <c r="Q4" s="11"/>
      <c r="R4" s="11"/>
      <c r="S4" s="11"/>
      <c r="T4" s="11"/>
      <c r="U4" s="11"/>
      <c r="V4" s="11"/>
      <c r="W4" s="11"/>
      <c r="X4" s="11"/>
      <c r="Y4" s="11"/>
      <c r="Z4" s="11"/>
    </row>
    <row r="5" spans="1:26">
      <c r="A5" s="119"/>
      <c r="B5" s="32"/>
      <c r="C5" s="19"/>
      <c r="D5" s="20"/>
      <c r="E5" s="12">
        <f>Datasheet!$B$8</f>
        <v>6.4999999999999997E-3</v>
      </c>
      <c r="F5" s="87">
        <f>Datasheet!$B$12</f>
        <v>0.45</v>
      </c>
      <c r="G5" s="77">
        <f>((Networking!$C5+Networking!$D5)/1000)*(365/12)*Networking!$E5*Networking!$F5</f>
        <v>0</v>
      </c>
      <c r="H5" s="12"/>
      <c r="I5" s="14"/>
      <c r="J5" s="2"/>
    </row>
    <row r="6" spans="1:26">
      <c r="A6" s="57"/>
      <c r="B6" s="32"/>
      <c r="C6" s="19"/>
      <c r="D6" s="20"/>
      <c r="E6" s="12">
        <f>Datasheet!$B$8</f>
        <v>6.4999999999999997E-3</v>
      </c>
      <c r="F6" s="87">
        <f>Datasheet!$B$12</f>
        <v>0.45</v>
      </c>
      <c r="G6" s="27">
        <f>((Networking!$C6+Networking!$D6)/1000)*(365/12)*Networking!$E6*Networking!$F6</f>
        <v>0</v>
      </c>
      <c r="H6" s="12"/>
      <c r="I6" s="14"/>
      <c r="J6" s="2"/>
    </row>
    <row r="7" spans="1:26">
      <c r="A7" s="57"/>
      <c r="B7" s="32"/>
      <c r="C7" s="19"/>
      <c r="D7" s="20"/>
      <c r="E7" s="12">
        <f>Datasheet!$B$8</f>
        <v>6.4999999999999997E-3</v>
      </c>
      <c r="F7" s="87">
        <f>Datasheet!$B$12</f>
        <v>0.45</v>
      </c>
      <c r="G7" s="77">
        <f>((Networking!$C7+Networking!$D7)/1000)*(365/12)*Networking!$E7*Networking!$F7</f>
        <v>0</v>
      </c>
      <c r="H7" s="12"/>
      <c r="I7" s="14"/>
      <c r="J7" s="2"/>
    </row>
    <row r="8" spans="1:26">
      <c r="A8" s="119"/>
      <c r="B8" s="32"/>
      <c r="C8" s="19"/>
      <c r="D8" s="20"/>
      <c r="E8" s="12">
        <f>Datasheet!$B$8</f>
        <v>6.4999999999999997E-3</v>
      </c>
      <c r="F8" s="87">
        <f>Datasheet!$B$12</f>
        <v>0.45</v>
      </c>
      <c r="G8" s="77">
        <f>((Networking!$C8+Networking!$D8)/1000)*(365/12)*Networking!$E8*Networking!$F8</f>
        <v>0</v>
      </c>
      <c r="H8" s="4"/>
      <c r="I8" s="14"/>
      <c r="J8" s="2"/>
    </row>
    <row r="9" spans="1:26">
      <c r="B9" s="32"/>
      <c r="C9" s="19"/>
      <c r="D9" s="20"/>
      <c r="E9" s="12">
        <f>Datasheet!$B$8</f>
        <v>6.4999999999999997E-3</v>
      </c>
      <c r="F9" s="87">
        <f>Datasheet!$B$12</f>
        <v>0.45</v>
      </c>
      <c r="G9" s="77">
        <f>((Networking!$C9+Networking!$D9)/1000)*(365/12)*Networking!$E9*Networking!$F9</f>
        <v>0</v>
      </c>
      <c r="I9" s="14"/>
      <c r="J9" s="2"/>
    </row>
    <row r="10" spans="1:26">
      <c r="B10" s="34"/>
      <c r="C10" s="19"/>
      <c r="D10" s="20"/>
      <c r="E10" s="12">
        <f>Datasheet!$B$8</f>
        <v>6.4999999999999997E-3</v>
      </c>
      <c r="F10" s="87">
        <f>Datasheet!$B$12</f>
        <v>0.45</v>
      </c>
      <c r="G10" s="77">
        <f>((Networking!$C10+Networking!$D10)/1000)*(365/12)*Networking!$E10*Networking!$F10</f>
        <v>0</v>
      </c>
      <c r="I10" s="14"/>
      <c r="J10" s="2"/>
    </row>
    <row r="11" spans="1:26">
      <c r="A11" s="10" t="s">
        <v>381</v>
      </c>
      <c r="B11" s="34"/>
      <c r="C11" s="19"/>
      <c r="D11" s="20"/>
      <c r="E11" s="12"/>
      <c r="F11" s="87"/>
      <c r="G11" s="78">
        <f>SUBTOTAL(109,G5:G10)</f>
        <v>0</v>
      </c>
      <c r="I11" s="14"/>
      <c r="J11" s="2"/>
    </row>
    <row r="12" spans="1:26" ht="15.75" customHeight="1">
      <c r="B12" s="16"/>
      <c r="I12" s="14"/>
      <c r="J12" s="2"/>
    </row>
    <row r="13" spans="1:26" ht="31.5">
      <c r="A13" s="133" t="s">
        <v>385</v>
      </c>
      <c r="B13" s="11" t="s">
        <v>365</v>
      </c>
      <c r="C13" s="11" t="s">
        <v>7</v>
      </c>
      <c r="D13" s="11" t="s">
        <v>47</v>
      </c>
      <c r="E13" s="11" t="s">
        <v>5</v>
      </c>
      <c r="F13" s="11" t="s">
        <v>62</v>
      </c>
      <c r="G13" s="11" t="s">
        <v>60</v>
      </c>
      <c r="H13" s="85" t="s">
        <v>50</v>
      </c>
      <c r="I13" s="80" t="s">
        <v>51</v>
      </c>
      <c r="J13" s="80" t="s">
        <v>3</v>
      </c>
      <c r="K13" s="11"/>
      <c r="L13" s="11"/>
      <c r="M13" s="11"/>
      <c r="N13" s="11"/>
      <c r="O13" s="11"/>
      <c r="P13" s="11"/>
      <c r="Q13" s="11"/>
      <c r="R13" s="11"/>
      <c r="S13" s="11"/>
      <c r="T13" s="11"/>
      <c r="U13" s="11"/>
      <c r="V13" s="11"/>
      <c r="W13" s="11"/>
      <c r="X13" s="11"/>
      <c r="Y13" s="11"/>
    </row>
    <row r="14" spans="1:26" ht="15.75" customHeight="1">
      <c r="A14" s="57"/>
      <c r="B14" s="9"/>
      <c r="C14" s="9"/>
      <c r="D14" s="21"/>
      <c r="E14" s="9">
        <f>Datasheet!$B$8</f>
        <v>6.4999999999999997E-3</v>
      </c>
      <c r="F14" s="88">
        <f>Datasheet!$B$12</f>
        <v>0.45</v>
      </c>
      <c r="G14" s="78">
        <f>((Networking!$C14+Networking!$D14)/1000)*(365/12)*Networking!$E14*Networking!$F14</f>
        <v>0</v>
      </c>
      <c r="I14" s="81"/>
      <c r="J14" s="82"/>
    </row>
    <row r="15" spans="1:26" ht="15.75" customHeight="1">
      <c r="A15" s="57"/>
      <c r="B15" s="9"/>
      <c r="C15" s="9"/>
      <c r="D15" s="21"/>
      <c r="E15" s="9">
        <f>Datasheet!$B$8</f>
        <v>6.4999999999999997E-3</v>
      </c>
      <c r="F15" s="88">
        <f>Datasheet!$B$12</f>
        <v>0.45</v>
      </c>
      <c r="G15" s="78">
        <f>((Networking!$C15+Networking!$D15)/1000)*(365/12)*Networking!$E15*Networking!$F15</f>
        <v>0</v>
      </c>
      <c r="I15" s="83"/>
      <c r="J15" s="84"/>
    </row>
    <row r="16" spans="1:26" ht="15.75" customHeight="1">
      <c r="A16" s="57"/>
      <c r="B16" s="9"/>
      <c r="C16" s="9"/>
      <c r="D16" s="21"/>
      <c r="E16" s="9">
        <f>Datasheet!$B$8</f>
        <v>6.4999999999999997E-3</v>
      </c>
      <c r="F16" s="88">
        <f>Datasheet!$B$12</f>
        <v>0.45</v>
      </c>
      <c r="G16" s="78">
        <f>((Networking!$C16+Networking!$D16)/1000)*(365/12)*Networking!$E16*Networking!$F16</f>
        <v>0</v>
      </c>
      <c r="I16" s="81"/>
      <c r="J16" s="82"/>
    </row>
    <row r="17" spans="1:25" ht="15.75" customHeight="1">
      <c r="A17" s="10" t="s">
        <v>382</v>
      </c>
      <c r="B17" s="9"/>
      <c r="C17" s="9"/>
      <c r="D17" s="21"/>
      <c r="E17" s="9"/>
      <c r="F17" s="88"/>
      <c r="G17" s="78">
        <f>SUBTOTAL(109,G14:G16)</f>
        <v>0</v>
      </c>
      <c r="I17" s="83"/>
      <c r="J17" s="84"/>
    </row>
    <row r="18" spans="1:25" ht="15.75" customHeight="1">
      <c r="A18" s="57"/>
      <c r="B18" s="9"/>
      <c r="C18" s="9"/>
      <c r="D18" s="21"/>
      <c r="E18" s="9"/>
      <c r="F18" s="88"/>
      <c r="G18" s="78"/>
      <c r="I18" s="14"/>
      <c r="J18" s="2"/>
    </row>
    <row r="19" spans="1:25" ht="63">
      <c r="A19" s="133" t="s">
        <v>386</v>
      </c>
      <c r="B19" s="11" t="s">
        <v>365</v>
      </c>
      <c r="C19" s="11" t="s">
        <v>7</v>
      </c>
      <c r="D19" s="11" t="s">
        <v>47</v>
      </c>
      <c r="E19" s="11" t="s">
        <v>5</v>
      </c>
      <c r="F19" s="11" t="s">
        <v>62</v>
      </c>
      <c r="G19" s="11" t="s">
        <v>60</v>
      </c>
      <c r="H19" s="86" t="s">
        <v>50</v>
      </c>
      <c r="I19" s="79" t="s">
        <v>51</v>
      </c>
      <c r="J19" s="79" t="s">
        <v>3</v>
      </c>
      <c r="K19" s="11"/>
      <c r="L19" s="11"/>
      <c r="M19" s="11"/>
      <c r="N19" s="11"/>
      <c r="O19" s="11"/>
      <c r="P19" s="11"/>
      <c r="Q19" s="11"/>
      <c r="R19" s="11"/>
      <c r="S19" s="11"/>
      <c r="T19" s="11"/>
      <c r="U19" s="11"/>
      <c r="V19" s="11"/>
      <c r="W19" s="11"/>
      <c r="X19" s="11"/>
      <c r="Y19" s="11"/>
    </row>
    <row r="20" spans="1:25" ht="15.75" customHeight="1">
      <c r="A20" s="119"/>
      <c r="B20" s="9"/>
      <c r="C20" s="9"/>
      <c r="D20" s="21"/>
      <c r="E20" s="9">
        <f>Datasheet!$B$8</f>
        <v>6.4999999999999997E-3</v>
      </c>
      <c r="F20" s="88">
        <f>Datasheet!$B$12</f>
        <v>0.45</v>
      </c>
      <c r="G20" s="78">
        <f>((Networking!$C20+Networking!$D20)/1000)*(365/12)*Networking!$E20*Networking!$F20</f>
        <v>0</v>
      </c>
      <c r="I20" s="14"/>
      <c r="J20" s="2"/>
    </row>
    <row r="21" spans="1:25" ht="15.75" customHeight="1">
      <c r="B21" s="9"/>
      <c r="C21" s="9"/>
      <c r="D21" s="21"/>
      <c r="E21" s="9">
        <f>Datasheet!$B$8</f>
        <v>6.4999999999999997E-3</v>
      </c>
      <c r="F21" s="88">
        <f>Datasheet!$B$12</f>
        <v>0.45</v>
      </c>
      <c r="G21" s="78">
        <f>((Networking!$C21+Networking!$D21)/1000)*(365/12)*Networking!$E21*Networking!$F21</f>
        <v>0</v>
      </c>
      <c r="I21" s="14"/>
      <c r="J21" s="2"/>
    </row>
    <row r="22" spans="1:25" ht="15.75" customHeight="1">
      <c r="A22" s="57"/>
      <c r="B22" s="9"/>
      <c r="C22" s="9"/>
      <c r="D22" s="21"/>
      <c r="E22" s="9">
        <f>Datasheet!$B$8</f>
        <v>6.4999999999999997E-3</v>
      </c>
      <c r="F22" s="88">
        <f>Datasheet!$B$12</f>
        <v>0.45</v>
      </c>
      <c r="G22" s="78">
        <f>((Networking!$C22+Networking!$D22)/1000)*(365/12)*Networking!$E22*Networking!$F22</f>
        <v>0</v>
      </c>
      <c r="I22" s="14"/>
      <c r="J22" s="2"/>
    </row>
    <row r="23" spans="1:25" ht="15.75" customHeight="1">
      <c r="A23" s="10" t="s">
        <v>383</v>
      </c>
      <c r="B23" s="9"/>
      <c r="C23" s="9"/>
      <c r="D23" s="21"/>
      <c r="E23" s="9"/>
      <c r="F23" s="88"/>
      <c r="G23" s="78">
        <f>SUBTOTAL(109,G20:G22)</f>
        <v>0</v>
      </c>
      <c r="I23" s="14"/>
      <c r="J23" s="2"/>
    </row>
    <row r="24" spans="1:25" ht="15.75" customHeight="1"/>
    <row r="25" spans="1:25" ht="47.25">
      <c r="A25" s="133" t="s">
        <v>387</v>
      </c>
      <c r="B25" s="11" t="s">
        <v>365</v>
      </c>
      <c r="C25" s="11" t="s">
        <v>7</v>
      </c>
      <c r="D25" s="11" t="s">
        <v>47</v>
      </c>
      <c r="E25" s="11" t="s">
        <v>5</v>
      </c>
      <c r="F25" s="11" t="s">
        <v>62</v>
      </c>
      <c r="G25" s="11" t="s">
        <v>60</v>
      </c>
      <c r="H25" s="86" t="s">
        <v>50</v>
      </c>
      <c r="I25" s="79" t="s">
        <v>51</v>
      </c>
      <c r="J25" s="79" t="s">
        <v>3</v>
      </c>
      <c r="K25" s="11"/>
      <c r="L25" s="11"/>
      <c r="M25" s="11"/>
      <c r="N25" s="11"/>
      <c r="O25" s="11"/>
      <c r="P25" s="11"/>
      <c r="Q25" s="11"/>
      <c r="R25" s="11"/>
      <c r="S25" s="11"/>
      <c r="T25" s="11"/>
      <c r="U25" s="11"/>
      <c r="V25" s="11"/>
      <c r="W25" s="11"/>
      <c r="X25" s="11"/>
      <c r="Y25" s="11"/>
    </row>
    <row r="26" spans="1:25" ht="15.75" customHeight="1">
      <c r="A26" s="57"/>
      <c r="B26" s="9"/>
      <c r="C26" s="9"/>
      <c r="D26" s="21"/>
      <c r="E26" s="9">
        <f>Datasheet!$B$8</f>
        <v>6.4999999999999997E-3</v>
      </c>
      <c r="F26" s="88">
        <f>Datasheet!$B$12</f>
        <v>0.45</v>
      </c>
      <c r="G26" s="78">
        <f>((Networking!$C26+Networking!$D26)/1000)*(365/12)*Networking!$E26*Networking!$F26</f>
        <v>0</v>
      </c>
      <c r="I26" s="14"/>
      <c r="J26" s="2"/>
    </row>
    <row r="27" spans="1:25" ht="15.75" customHeight="1">
      <c r="A27" s="57"/>
      <c r="B27" s="9"/>
      <c r="C27" s="9"/>
      <c r="D27" s="21"/>
      <c r="E27" s="9">
        <f>Datasheet!$B$8</f>
        <v>6.4999999999999997E-3</v>
      </c>
      <c r="F27" s="88">
        <f>Datasheet!$B$12</f>
        <v>0.45</v>
      </c>
      <c r="G27" s="78">
        <f>((Networking!$C27+Networking!$D27)/1000)*(365/12)*Networking!$E27*Networking!$F27</f>
        <v>0</v>
      </c>
      <c r="I27" s="14"/>
      <c r="J27" s="2"/>
    </row>
    <row r="28" spans="1:25" ht="15.75" customHeight="1">
      <c r="A28" s="57"/>
      <c r="B28" s="9"/>
      <c r="C28" s="9"/>
      <c r="D28" s="21"/>
      <c r="E28" s="9">
        <f>Datasheet!$B$8</f>
        <v>6.4999999999999997E-3</v>
      </c>
      <c r="F28" s="88">
        <f>Datasheet!$B$12</f>
        <v>0.45</v>
      </c>
      <c r="G28" s="78">
        <f>((Networking!$C28+Networking!$D28)/1000)*(365/12)*Networking!$E28*Networking!$F28</f>
        <v>0</v>
      </c>
      <c r="I28" s="14"/>
      <c r="J28" s="2"/>
    </row>
    <row r="29" spans="1:25" ht="15.75" customHeight="1">
      <c r="A29" s="10" t="s">
        <v>389</v>
      </c>
      <c r="B29" s="9"/>
      <c r="C29" s="9"/>
      <c r="D29" s="21"/>
      <c r="E29" s="9"/>
      <c r="F29" s="88"/>
      <c r="G29" s="78">
        <f t="shared" ref="G29" si="0">SUBTOTAL(109,G26:G28)</f>
        <v>0</v>
      </c>
      <c r="I29" s="14"/>
      <c r="J29" s="2"/>
    </row>
    <row r="30" spans="1:25" ht="15.75" customHeight="1"/>
    <row r="31" spans="1:25" ht="47.25">
      <c r="A31" s="133" t="s">
        <v>388</v>
      </c>
      <c r="B31" s="11" t="s">
        <v>365</v>
      </c>
      <c r="C31" s="11" t="s">
        <v>7</v>
      </c>
      <c r="D31" s="11" t="s">
        <v>47</v>
      </c>
      <c r="E31" s="11" t="s">
        <v>5</v>
      </c>
      <c r="F31" s="11" t="s">
        <v>62</v>
      </c>
      <c r="G31" s="11" t="s">
        <v>60</v>
      </c>
      <c r="H31" s="86" t="s">
        <v>50</v>
      </c>
      <c r="I31" s="79" t="s">
        <v>51</v>
      </c>
      <c r="J31" s="79" t="s">
        <v>3</v>
      </c>
      <c r="K31" s="11"/>
      <c r="L31" s="11"/>
      <c r="M31" s="11"/>
      <c r="N31" s="11"/>
      <c r="O31" s="11"/>
      <c r="P31" s="11"/>
      <c r="Q31" s="11"/>
      <c r="R31" s="11"/>
      <c r="S31" s="11"/>
      <c r="T31" s="11"/>
      <c r="U31" s="11"/>
      <c r="V31" s="11"/>
      <c r="W31" s="11"/>
      <c r="X31" s="11"/>
      <c r="Y31" s="11"/>
    </row>
    <row r="32" spans="1:25" ht="15.75" customHeight="1">
      <c r="A32" s="119"/>
      <c r="B32" s="9"/>
      <c r="C32" s="9"/>
      <c r="D32" s="21"/>
      <c r="E32" s="9">
        <f>Datasheet!$B$8</f>
        <v>6.4999999999999997E-3</v>
      </c>
      <c r="F32" s="88">
        <f>Datasheet!$B$12</f>
        <v>0.45</v>
      </c>
      <c r="G32" s="78">
        <f>((Networking!$C32+Networking!$D32)/1000)*(365/12)*Networking!$E32*Networking!$F32</f>
        <v>0</v>
      </c>
      <c r="I32" s="14"/>
      <c r="J32" s="2"/>
    </row>
    <row r="33" spans="1:25" ht="15.75" customHeight="1">
      <c r="A33" s="57"/>
      <c r="B33" s="9"/>
      <c r="C33" s="9"/>
      <c r="D33" s="21"/>
      <c r="E33" s="9">
        <f>Datasheet!$B$8</f>
        <v>6.4999999999999997E-3</v>
      </c>
      <c r="F33" s="88">
        <f>Datasheet!$B$12</f>
        <v>0.45</v>
      </c>
      <c r="G33" s="78">
        <f>((Networking!$C33+Networking!$D33)/1000)*(365/12)*Networking!$E33*Networking!$F33</f>
        <v>0</v>
      </c>
      <c r="I33" s="14"/>
      <c r="J33" s="2"/>
    </row>
    <row r="34" spans="1:25" ht="15.75" customHeight="1">
      <c r="A34" s="57"/>
      <c r="B34" s="9"/>
      <c r="C34" s="9"/>
      <c r="D34" s="21"/>
      <c r="E34" s="9">
        <f>Datasheet!$B$8</f>
        <v>6.4999999999999997E-3</v>
      </c>
      <c r="F34" s="88">
        <f>Datasheet!$B$12</f>
        <v>0.45</v>
      </c>
      <c r="G34" s="78">
        <f>((Networking!$C34+Networking!$D34)/1000)*(365/12)*Networking!$E34*Networking!$F34</f>
        <v>0</v>
      </c>
      <c r="I34" s="14"/>
      <c r="J34" s="2"/>
    </row>
    <row r="35" spans="1:25" ht="15.75" customHeight="1">
      <c r="A35" s="10" t="s">
        <v>390</v>
      </c>
      <c r="B35" s="9"/>
      <c r="C35" s="9"/>
      <c r="D35" s="21"/>
      <c r="E35" s="9"/>
      <c r="F35" s="88"/>
      <c r="G35" s="78">
        <f t="shared" ref="G35" si="1">SUBTOTAL(109,G32:G34)</f>
        <v>0</v>
      </c>
      <c r="I35" s="14"/>
      <c r="J35" s="2"/>
    </row>
    <row r="36" spans="1:25" ht="15.75" customHeight="1"/>
    <row r="37" spans="1:25" ht="15.75" customHeight="1">
      <c r="A37" s="121"/>
      <c r="B37" s="11"/>
      <c r="C37" s="11"/>
      <c r="D37" s="11"/>
      <c r="E37" s="11"/>
      <c r="F37" s="11"/>
      <c r="G37" s="11"/>
      <c r="H37" s="86"/>
      <c r="I37" s="79"/>
      <c r="J37" s="79"/>
      <c r="K37" s="11"/>
      <c r="L37" s="11"/>
      <c r="M37" s="11"/>
      <c r="N37" s="11"/>
      <c r="O37" s="11"/>
      <c r="P37" s="11"/>
      <c r="Q37" s="11"/>
      <c r="R37" s="11"/>
      <c r="S37" s="11"/>
      <c r="T37" s="11"/>
      <c r="U37" s="11"/>
      <c r="V37" s="11"/>
      <c r="W37" s="11"/>
      <c r="X37" s="11"/>
      <c r="Y37" s="11"/>
    </row>
    <row r="38" spans="1:25" ht="15.75" customHeight="1">
      <c r="A38" s="57"/>
      <c r="B38" s="9"/>
      <c r="C38" s="9"/>
      <c r="D38" s="21"/>
      <c r="E38" s="9"/>
      <c r="F38" s="88"/>
      <c r="G38" s="78"/>
      <c r="I38" s="14"/>
      <c r="J38" s="2"/>
    </row>
    <row r="39" spans="1:25" ht="15.75" customHeight="1">
      <c r="A39" s="57"/>
      <c r="B39" s="9"/>
      <c r="C39" s="9"/>
      <c r="D39" s="21"/>
      <c r="E39" s="9"/>
      <c r="F39" s="88"/>
      <c r="G39" s="78"/>
      <c r="I39" s="14"/>
      <c r="J39" s="2"/>
    </row>
    <row r="40" spans="1:25" ht="15.75" customHeight="1">
      <c r="A40" s="57"/>
      <c r="B40" s="9"/>
      <c r="C40" s="9"/>
      <c r="D40" s="21"/>
      <c r="E40" s="9"/>
      <c r="F40" s="88"/>
      <c r="G40" s="78"/>
      <c r="I40" s="14"/>
      <c r="J40" s="2"/>
    </row>
    <row r="41" spans="1:25" ht="15.75" customHeight="1">
      <c r="A41" s="10"/>
      <c r="B41" s="9"/>
      <c r="C41" s="9"/>
      <c r="D41" s="21"/>
      <c r="E41" s="9"/>
      <c r="F41" s="88"/>
      <c r="G41" s="78"/>
      <c r="I41" s="14"/>
      <c r="J41" s="2"/>
    </row>
    <row r="42" spans="1:25" ht="15.75" customHeight="1"/>
    <row r="43" spans="1:25" ht="15.75" customHeight="1">
      <c r="A43" s="121"/>
      <c r="B43" s="11"/>
      <c r="C43" s="11"/>
      <c r="D43" s="11"/>
      <c r="E43" s="11"/>
      <c r="F43" s="11"/>
      <c r="G43" s="11"/>
      <c r="H43" s="86"/>
      <c r="I43" s="79"/>
      <c r="J43" s="79"/>
      <c r="K43" s="11"/>
      <c r="L43" s="11"/>
      <c r="M43" s="11"/>
      <c r="N43" s="11"/>
      <c r="O43" s="11"/>
      <c r="P43" s="11"/>
      <c r="Q43" s="11"/>
      <c r="R43" s="11"/>
      <c r="S43" s="11"/>
      <c r="T43" s="11"/>
      <c r="U43" s="11"/>
      <c r="V43" s="11"/>
      <c r="W43" s="11"/>
      <c r="X43" s="11"/>
      <c r="Y43" s="11"/>
    </row>
    <row r="44" spans="1:25" ht="15.75" customHeight="1">
      <c r="A44" s="57"/>
      <c r="B44" s="9"/>
      <c r="C44" s="9"/>
      <c r="D44" s="21"/>
      <c r="E44" s="9"/>
      <c r="F44" s="88"/>
      <c r="G44" s="78"/>
      <c r="I44" s="14"/>
      <c r="J44" s="2"/>
    </row>
    <row r="45" spans="1:25" ht="15.75" customHeight="1">
      <c r="A45" s="57"/>
      <c r="B45" s="9"/>
      <c r="C45" s="9"/>
      <c r="D45" s="21"/>
      <c r="E45" s="9"/>
      <c r="F45" s="88"/>
      <c r="G45" s="78"/>
      <c r="I45" s="14"/>
      <c r="J45" s="2"/>
    </row>
    <row r="46" spans="1:25" ht="15.75" customHeight="1">
      <c r="A46" s="57"/>
      <c r="B46" s="9"/>
      <c r="C46" s="9"/>
      <c r="D46" s="21"/>
      <c r="E46" s="9"/>
      <c r="F46" s="88"/>
      <c r="G46" s="78"/>
      <c r="I46" s="14"/>
      <c r="J46" s="2"/>
    </row>
    <row r="47" spans="1:25" ht="15.75" customHeight="1">
      <c r="A47" s="10"/>
      <c r="B47" s="9"/>
      <c r="C47" s="9"/>
      <c r="D47" s="21"/>
      <c r="E47" s="9"/>
      <c r="F47" s="88"/>
      <c r="G47" s="78"/>
      <c r="I47" s="14"/>
      <c r="J47" s="2"/>
    </row>
    <row r="48" spans="1:25"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sheetData>
  <dataValidations disablePrompts="1" count="1">
    <dataValidation type="list" allowBlank="1" showInputMessage="1" showErrorMessage="1" sqref="I5:I12 I14:I18 I20:I23 I26:I29 I32:I35 I38:I41 I44:I47" xr:uid="{5DB6C7E1-7F23-46FF-8340-E624E375E73E}">
      <formula1>"high, medium, low"</formula1>
    </dataValidation>
  </dataValidations>
  <pageMargins left="0.7" right="0.7" top="0.75" bottom="0.75" header="0" footer="0"/>
  <pageSetup orientation="landscape" r:id="rId1"/>
  <ignoredErrors>
    <ignoredError sqref="G11" calculatedColumn="1"/>
  </ignoredErrors>
  <tableParts count="5">
    <tablePart r:id="rId2"/>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M921"/>
  <sheetViews>
    <sheetView zoomScale="115" zoomScaleNormal="115" workbookViewId="0">
      <selection activeCell="B14" sqref="B14"/>
    </sheetView>
  </sheetViews>
  <sheetFormatPr defaultColWidth="12.7109375" defaultRowHeight="15" customHeight="1"/>
  <cols>
    <col min="1" max="1" width="49.5703125" customWidth="1"/>
    <col min="2" max="2" width="36" style="67" bestFit="1" customWidth="1"/>
    <col min="3" max="3" width="83.140625" customWidth="1"/>
    <col min="4" max="4" width="21.28515625" customWidth="1"/>
    <col min="5" max="5" width="14.5703125" customWidth="1"/>
    <col min="6" max="6" width="11.140625" bestFit="1" customWidth="1"/>
    <col min="7" max="7" width="32.140625" customWidth="1"/>
    <col min="8" max="8" width="7.7109375" bestFit="1" customWidth="1"/>
    <col min="9" max="9" width="11.7109375" bestFit="1" customWidth="1"/>
    <col min="10" max="12" width="5.5703125" customWidth="1"/>
    <col min="13" max="28" width="8.7109375" customWidth="1"/>
  </cols>
  <sheetData>
    <row r="1" spans="1:13" ht="24">
      <c r="A1" s="1" t="s">
        <v>370</v>
      </c>
      <c r="B1" s="57"/>
    </row>
    <row r="2" spans="1:13">
      <c r="A2" s="2" t="s">
        <v>53</v>
      </c>
      <c r="B2"/>
    </row>
    <row r="3" spans="1:13" ht="15" customHeight="1">
      <c r="B3"/>
    </row>
    <row r="4" spans="1:13" ht="15" customHeight="1">
      <c r="A4" s="10" t="s">
        <v>61</v>
      </c>
      <c r="B4"/>
    </row>
    <row r="5" spans="1:13" ht="15.75" customHeight="1">
      <c r="B5" s="95"/>
    </row>
    <row r="6" spans="1:13" ht="15.75" customHeight="1">
      <c r="A6" t="s">
        <v>380</v>
      </c>
      <c r="B6" s="101"/>
    </row>
    <row r="7" spans="1:13" ht="15.75" customHeight="1">
      <c r="A7" t="s">
        <v>332</v>
      </c>
      <c r="B7" s="102"/>
    </row>
    <row r="8" spans="1:13" ht="15.75" customHeight="1">
      <c r="A8" t="s">
        <v>335</v>
      </c>
      <c r="B8" s="101"/>
    </row>
    <row r="9" spans="1:13" ht="15.75" customHeight="1">
      <c r="A9" t="s">
        <v>333</v>
      </c>
      <c r="B9" s="102"/>
      <c r="H9" s="96"/>
    </row>
    <row r="10" spans="1:13" ht="15.75" customHeight="1">
      <c r="A10" s="10" t="s">
        <v>350</v>
      </c>
      <c r="B10" s="103">
        <f>(B6/1000*B7+B8*B9)/1000</f>
        <v>0</v>
      </c>
    </row>
    <row r="11" spans="1:13" ht="15.75" customHeight="1">
      <c r="A11" s="97" t="s">
        <v>62</v>
      </c>
      <c r="B11" s="100">
        <f>Datasheet!$B$12</f>
        <v>0.45</v>
      </c>
    </row>
    <row r="12" spans="1:13" ht="15.75" customHeight="1">
      <c r="A12" t="s">
        <v>351</v>
      </c>
      <c r="B12" s="100">
        <f>AVERAGE(Datasheet!$B$8:'Datasheet'!$B$9)</f>
        <v>5.3250000000000006E-2</v>
      </c>
      <c r="C12" s="98"/>
    </row>
    <row r="13" spans="1:13" ht="15.75" customHeight="1">
      <c r="A13" t="s">
        <v>352</v>
      </c>
      <c r="B13" s="100">
        <f>B10*B12</f>
        <v>0</v>
      </c>
      <c r="J13" s="32"/>
      <c r="K13" s="32"/>
      <c r="L13" s="32"/>
    </row>
    <row r="14" spans="1:13" ht="15.75" customHeight="1">
      <c r="A14" s="10" t="s">
        <v>353</v>
      </c>
      <c r="B14" s="103">
        <f>B13*B11</f>
        <v>0</v>
      </c>
    </row>
    <row r="15" spans="1:13" ht="15.75" customHeight="1">
      <c r="B15"/>
    </row>
    <row r="16" spans="1:13" ht="15.75" customHeight="1">
      <c r="B16"/>
    </row>
    <row r="17" spans="1:3" ht="15.75" customHeight="1">
      <c r="B17"/>
    </row>
    <row r="18" spans="1:3" ht="15.75" customHeight="1">
      <c r="A18" t="s">
        <v>354</v>
      </c>
      <c r="B18" s="100">
        <f>MIN(Datasheet!$B$8:'Datasheet'!$B$9)</f>
        <v>6.4999999999999997E-3</v>
      </c>
      <c r="C18" s="42" t="s">
        <v>356</v>
      </c>
    </row>
    <row r="19" spans="1:3" ht="15.75" customHeight="1">
      <c r="A19" t="s">
        <v>355</v>
      </c>
      <c r="B19" s="100">
        <f>MAX(Datasheet!$B$8:'Datasheet'!$B$9)</f>
        <v>0.1</v>
      </c>
      <c r="C19" t="s">
        <v>357</v>
      </c>
    </row>
    <row r="20" spans="1:3" ht="15.75" customHeight="1">
      <c r="B20"/>
      <c r="C20" t="s">
        <v>358</v>
      </c>
    </row>
    <row r="21" spans="1:3" ht="15.75" customHeight="1">
      <c r="B21"/>
      <c r="C21" s="98" t="s">
        <v>359</v>
      </c>
    </row>
    <row r="22" spans="1:3" ht="15.75" customHeight="1">
      <c r="B22"/>
      <c r="C22" s="98" t="s">
        <v>360</v>
      </c>
    </row>
    <row r="23" spans="1:3" ht="15.75" customHeight="1">
      <c r="B23"/>
    </row>
    <row r="24" spans="1:3" ht="15.75" customHeight="1">
      <c r="B24"/>
    </row>
    <row r="25" spans="1:3" ht="15.75" customHeight="1">
      <c r="B25"/>
    </row>
    <row r="26" spans="1:3" ht="15.75" customHeight="1">
      <c r="B26"/>
    </row>
    <row r="27" spans="1:3" ht="15.75" customHeight="1">
      <c r="B27"/>
    </row>
    <row r="28" spans="1:3" ht="15.75" customHeight="1">
      <c r="B28"/>
    </row>
    <row r="29" spans="1:3" ht="15.75" customHeight="1">
      <c r="B29"/>
    </row>
    <row r="30" spans="1:3" ht="15.75" customHeight="1">
      <c r="B30"/>
    </row>
    <row r="31" spans="1:3" ht="15.75" customHeight="1">
      <c r="B31"/>
    </row>
    <row r="32" spans="1:3" ht="15.75" customHeight="1">
      <c r="B32"/>
    </row>
    <row r="33" spans="2:2" ht="15.75" customHeight="1">
      <c r="B33"/>
    </row>
    <row r="34" spans="2:2" ht="15.75" customHeight="1">
      <c r="B34"/>
    </row>
    <row r="35" spans="2:2" ht="15.75" customHeight="1">
      <c r="B35"/>
    </row>
    <row r="36" spans="2:2" ht="15.75" customHeight="1">
      <c r="B36"/>
    </row>
    <row r="37" spans="2:2" ht="15.75" customHeight="1">
      <c r="B37"/>
    </row>
    <row r="38" spans="2:2" ht="15.75" customHeight="1">
      <c r="B38"/>
    </row>
    <row r="39" spans="2:2" ht="15.75" customHeight="1">
      <c r="B39"/>
    </row>
    <row r="40" spans="2:2" ht="15.75" customHeight="1">
      <c r="B40"/>
    </row>
    <row r="41" spans="2:2" ht="15.75" customHeight="1">
      <c r="B41"/>
    </row>
    <row r="42" spans="2:2" ht="15.75" customHeight="1">
      <c r="B42"/>
    </row>
    <row r="43" spans="2:2" ht="15.75" customHeight="1">
      <c r="B43"/>
    </row>
    <row r="44" spans="2:2" ht="15.75" customHeight="1">
      <c r="B44"/>
    </row>
    <row r="45" spans="2:2" ht="15.75" customHeight="1">
      <c r="B45"/>
    </row>
    <row r="46" spans="2:2" ht="15.75" customHeight="1">
      <c r="B46"/>
    </row>
    <row r="47" spans="2:2" ht="15.75" customHeight="1">
      <c r="B47"/>
    </row>
    <row r="48" spans="2:2" ht="15.75" customHeight="1">
      <c r="B48"/>
    </row>
    <row r="49" spans="2:2" ht="15.75" customHeight="1">
      <c r="B49"/>
    </row>
    <row r="50" spans="2:2" ht="15.75" customHeight="1">
      <c r="B50"/>
    </row>
    <row r="51" spans="2:2" ht="15.75" customHeight="1">
      <c r="B51"/>
    </row>
    <row r="52" spans="2:2" ht="15.75" customHeight="1">
      <c r="B52"/>
    </row>
    <row r="53" spans="2:2" ht="15.75" customHeight="1">
      <c r="B53"/>
    </row>
    <row r="54" spans="2:2" ht="15.75" customHeight="1">
      <c r="B54"/>
    </row>
    <row r="55" spans="2:2" ht="15.75" customHeight="1">
      <c r="B55"/>
    </row>
    <row r="56" spans="2:2" ht="15.75" customHeight="1">
      <c r="B56"/>
    </row>
    <row r="57" spans="2:2" ht="15.75" customHeight="1">
      <c r="B57"/>
    </row>
    <row r="58" spans="2:2" ht="15.75" customHeight="1">
      <c r="B58"/>
    </row>
    <row r="59" spans="2:2" ht="15.75" customHeight="1">
      <c r="B59"/>
    </row>
    <row r="60" spans="2:2" ht="15.75" customHeight="1">
      <c r="B60"/>
    </row>
    <row r="61" spans="2:2" ht="15.75" customHeight="1">
      <c r="B61"/>
    </row>
    <row r="62" spans="2:2" ht="15.75" customHeight="1">
      <c r="B62"/>
    </row>
    <row r="63" spans="2:2" ht="15.75" customHeight="1">
      <c r="B63"/>
    </row>
    <row r="64" spans="2:2" ht="15.75" customHeight="1">
      <c r="B64"/>
    </row>
    <row r="65" spans="2:2" ht="15.75" customHeight="1">
      <c r="B65"/>
    </row>
    <row r="66" spans="2:2" ht="15.75" customHeight="1">
      <c r="B66"/>
    </row>
    <row r="67" spans="2:2" ht="15.75" customHeight="1">
      <c r="B67"/>
    </row>
    <row r="68" spans="2:2" ht="15.75" customHeight="1">
      <c r="B68"/>
    </row>
    <row r="69" spans="2:2" ht="15.75" customHeight="1">
      <c r="B69"/>
    </row>
    <row r="70" spans="2:2" ht="15.75" customHeight="1">
      <c r="B70"/>
    </row>
    <row r="71" spans="2:2" ht="15.75" customHeight="1">
      <c r="B71"/>
    </row>
    <row r="72" spans="2:2" ht="15.75" customHeight="1">
      <c r="B72"/>
    </row>
    <row r="73" spans="2:2" ht="15.75" customHeight="1">
      <c r="B73"/>
    </row>
    <row r="74" spans="2:2" ht="15.75" customHeight="1">
      <c r="B74"/>
    </row>
    <row r="75" spans="2:2" ht="15.75" customHeight="1">
      <c r="B75"/>
    </row>
    <row r="76" spans="2:2" ht="15.75" customHeight="1">
      <c r="B76"/>
    </row>
    <row r="77" spans="2:2" ht="15.75" customHeight="1">
      <c r="B77"/>
    </row>
    <row r="78" spans="2:2" ht="15.75" customHeight="1">
      <c r="B78"/>
    </row>
    <row r="79" spans="2:2" ht="15.75" customHeight="1">
      <c r="B79"/>
    </row>
    <row r="80" spans="2:2" ht="15.75" customHeight="1">
      <c r="B80"/>
    </row>
    <row r="81" spans="2:2" ht="15.75" customHeight="1">
      <c r="B81"/>
    </row>
    <row r="82" spans="2:2" ht="15.75" customHeight="1">
      <c r="B82"/>
    </row>
    <row r="83" spans="2:2" ht="15.75" customHeight="1">
      <c r="B83"/>
    </row>
    <row r="84" spans="2:2" ht="15.75" customHeight="1">
      <c r="B84"/>
    </row>
    <row r="85" spans="2:2" ht="15.75" customHeight="1">
      <c r="B85"/>
    </row>
    <row r="86" spans="2:2" ht="15.75" customHeight="1">
      <c r="B86"/>
    </row>
    <row r="87" spans="2:2" ht="15.75" customHeight="1">
      <c r="B87"/>
    </row>
    <row r="88" spans="2:2" ht="15.75" customHeight="1">
      <c r="B88"/>
    </row>
    <row r="89" spans="2:2" ht="15.75" customHeight="1">
      <c r="B89"/>
    </row>
    <row r="90" spans="2:2" ht="15.75" customHeight="1">
      <c r="B90"/>
    </row>
    <row r="91" spans="2:2" ht="15.75" customHeight="1">
      <c r="B91"/>
    </row>
    <row r="92" spans="2:2" ht="15.75" customHeight="1">
      <c r="B92"/>
    </row>
    <row r="93" spans="2:2" ht="15.75" customHeight="1">
      <c r="B93"/>
    </row>
    <row r="94" spans="2:2" ht="15.75" customHeight="1">
      <c r="B94"/>
    </row>
    <row r="95" spans="2:2" ht="15.75" customHeight="1">
      <c r="B95"/>
    </row>
    <row r="96" spans="2:2" ht="15.75" customHeight="1">
      <c r="B96"/>
    </row>
    <row r="97" spans="2:2" ht="15.75" customHeight="1">
      <c r="B97"/>
    </row>
    <row r="98" spans="2:2" ht="15.75" customHeight="1">
      <c r="B98"/>
    </row>
    <row r="99" spans="2:2" ht="15.75" customHeight="1">
      <c r="B99"/>
    </row>
    <row r="100" spans="2:2" ht="15.75" customHeight="1">
      <c r="B100"/>
    </row>
    <row r="101" spans="2:2" ht="15.75" customHeight="1">
      <c r="B101"/>
    </row>
    <row r="102" spans="2:2" ht="15.75" customHeight="1">
      <c r="B102"/>
    </row>
    <row r="103" spans="2:2" ht="15.75" customHeight="1">
      <c r="B103"/>
    </row>
    <row r="104" spans="2:2" ht="15.75" customHeight="1">
      <c r="B104"/>
    </row>
    <row r="105" spans="2:2" ht="15.75" customHeight="1">
      <c r="B105"/>
    </row>
    <row r="106" spans="2:2" ht="15.75" customHeight="1">
      <c r="B106"/>
    </row>
    <row r="107" spans="2:2" ht="15.75" customHeight="1">
      <c r="B107"/>
    </row>
    <row r="108" spans="2:2" ht="15.75" customHeight="1">
      <c r="B108"/>
    </row>
    <row r="109" spans="2:2" ht="15.75" customHeight="1">
      <c r="B109"/>
    </row>
    <row r="110" spans="2:2" ht="15.75" customHeight="1">
      <c r="B110"/>
    </row>
    <row r="111" spans="2:2" ht="15.75" customHeight="1">
      <c r="B111"/>
    </row>
    <row r="112" spans="2:2" ht="15.75" customHeight="1">
      <c r="B112"/>
    </row>
    <row r="113" spans="2:2" ht="15.75" customHeight="1">
      <c r="B113"/>
    </row>
    <row r="114" spans="2:2" ht="15.75" customHeight="1">
      <c r="B114"/>
    </row>
    <row r="115" spans="2:2" ht="15.75" customHeight="1">
      <c r="B115"/>
    </row>
    <row r="116" spans="2:2" ht="15.75" customHeight="1">
      <c r="B116"/>
    </row>
    <row r="117" spans="2:2" ht="15.75" customHeight="1">
      <c r="B117"/>
    </row>
    <row r="118" spans="2:2" ht="15.75" customHeight="1">
      <c r="B118"/>
    </row>
    <row r="119" spans="2:2" ht="15.75" customHeight="1">
      <c r="B119"/>
    </row>
    <row r="120" spans="2:2" ht="15.75" customHeight="1">
      <c r="B120"/>
    </row>
    <row r="121" spans="2:2" ht="15.75" customHeight="1">
      <c r="B121"/>
    </row>
    <row r="122" spans="2:2" ht="15.75" customHeight="1">
      <c r="B122"/>
    </row>
    <row r="123" spans="2:2" ht="15.75" customHeight="1">
      <c r="B123"/>
    </row>
    <row r="124" spans="2:2" ht="15.75" customHeight="1">
      <c r="B124"/>
    </row>
    <row r="125" spans="2:2" ht="15.75" customHeight="1">
      <c r="B125"/>
    </row>
    <row r="126" spans="2:2" ht="15.75" customHeight="1">
      <c r="B126"/>
    </row>
    <row r="127" spans="2:2" ht="15.75" customHeight="1">
      <c r="B127"/>
    </row>
    <row r="128" spans="2:2" ht="15.75" customHeight="1">
      <c r="B128"/>
    </row>
    <row r="129" spans="2:2" ht="15.75" customHeight="1">
      <c r="B129"/>
    </row>
    <row r="130" spans="2:2" ht="15.75" customHeight="1">
      <c r="B130"/>
    </row>
    <row r="131" spans="2:2" ht="15.75" customHeight="1">
      <c r="B131"/>
    </row>
    <row r="132" spans="2:2" ht="15.75" customHeight="1">
      <c r="B132"/>
    </row>
    <row r="133" spans="2:2" ht="15.75" customHeight="1">
      <c r="B133"/>
    </row>
    <row r="134" spans="2:2" ht="15.75" customHeight="1">
      <c r="B134"/>
    </row>
    <row r="135" spans="2:2" ht="15.75" customHeight="1">
      <c r="B135"/>
    </row>
    <row r="136" spans="2:2" ht="15.75" customHeight="1">
      <c r="B136"/>
    </row>
    <row r="137" spans="2:2" ht="15.75" customHeight="1">
      <c r="B137"/>
    </row>
    <row r="138" spans="2:2" ht="15.75" customHeight="1">
      <c r="B138"/>
    </row>
    <row r="139" spans="2:2" ht="15.75" customHeight="1">
      <c r="B139"/>
    </row>
    <row r="140" spans="2:2" ht="15.75" customHeight="1">
      <c r="B140"/>
    </row>
    <row r="141" spans="2:2" ht="15.75" customHeight="1">
      <c r="B141"/>
    </row>
    <row r="142" spans="2:2" ht="15.75" customHeight="1">
      <c r="B142"/>
    </row>
    <row r="143" spans="2:2" ht="15.75" customHeight="1">
      <c r="B143"/>
    </row>
    <row r="144" spans="2:2" ht="15.75" customHeight="1">
      <c r="B144"/>
    </row>
    <row r="145" spans="2:2" ht="15.75" customHeight="1">
      <c r="B145"/>
    </row>
    <row r="146" spans="2:2" ht="15.75" customHeight="1">
      <c r="B146"/>
    </row>
    <row r="147" spans="2:2" ht="15.75" customHeight="1">
      <c r="B147"/>
    </row>
    <row r="148" spans="2:2" ht="15.75" customHeight="1">
      <c r="B148"/>
    </row>
    <row r="149" spans="2:2" ht="15.75" customHeight="1">
      <c r="B149"/>
    </row>
    <row r="150" spans="2:2" ht="15.75" customHeight="1">
      <c r="B150"/>
    </row>
    <row r="151" spans="2:2" ht="15.75" customHeight="1">
      <c r="B151"/>
    </row>
    <row r="152" spans="2:2" ht="15.75" customHeight="1">
      <c r="B152"/>
    </row>
    <row r="153" spans="2:2" ht="15.75" customHeight="1">
      <c r="B153"/>
    </row>
    <row r="154" spans="2:2" ht="15.75" customHeight="1">
      <c r="B154"/>
    </row>
    <row r="155" spans="2:2" ht="15.75" customHeight="1">
      <c r="B155"/>
    </row>
    <row r="156" spans="2:2" ht="15.75" customHeight="1">
      <c r="B156"/>
    </row>
    <row r="157" spans="2:2" ht="15.75" customHeight="1">
      <c r="B157"/>
    </row>
    <row r="158" spans="2:2" ht="15.75" customHeight="1">
      <c r="B158"/>
    </row>
    <row r="159" spans="2:2" ht="15.75" customHeight="1">
      <c r="B159"/>
    </row>
    <row r="160" spans="2:2" ht="15.75" customHeight="1">
      <c r="B160"/>
    </row>
    <row r="161" spans="2:2" ht="15.75" customHeight="1">
      <c r="B161"/>
    </row>
    <row r="162" spans="2:2" ht="15.75" customHeight="1">
      <c r="B162"/>
    </row>
    <row r="163" spans="2:2" ht="15.75" customHeight="1">
      <c r="B163"/>
    </row>
    <row r="164" spans="2:2" ht="15.75" customHeight="1">
      <c r="B164"/>
    </row>
    <row r="165" spans="2:2" ht="15.75" customHeight="1">
      <c r="B165"/>
    </row>
    <row r="166" spans="2:2" ht="15.75" customHeight="1">
      <c r="B166"/>
    </row>
    <row r="167" spans="2:2" ht="15.75" customHeight="1">
      <c r="B167"/>
    </row>
    <row r="168" spans="2:2" ht="15.75" customHeight="1">
      <c r="B168"/>
    </row>
    <row r="169" spans="2:2" ht="15.75" customHeight="1">
      <c r="B169"/>
    </row>
    <row r="170" spans="2:2" ht="15.75" customHeight="1">
      <c r="B170"/>
    </row>
    <row r="171" spans="2:2" ht="15.75" customHeight="1">
      <c r="B171"/>
    </row>
    <row r="172" spans="2:2" ht="15.75" customHeight="1">
      <c r="B172"/>
    </row>
    <row r="173" spans="2:2" ht="15.75" customHeight="1">
      <c r="B173"/>
    </row>
    <row r="174" spans="2:2" ht="15.75" customHeight="1">
      <c r="B174"/>
    </row>
    <row r="175" spans="2:2" ht="15.75" customHeight="1">
      <c r="B175"/>
    </row>
    <row r="176" spans="2:2" ht="15.75" customHeight="1">
      <c r="B176"/>
    </row>
    <row r="177" spans="2:2" ht="15.75" customHeight="1">
      <c r="B177"/>
    </row>
    <row r="178" spans="2:2" ht="15.75" customHeight="1">
      <c r="B178"/>
    </row>
    <row r="179" spans="2:2" ht="15.75" customHeight="1">
      <c r="B179"/>
    </row>
    <row r="180" spans="2:2" ht="15.75" customHeight="1">
      <c r="B180"/>
    </row>
    <row r="181" spans="2:2" ht="15.75" customHeight="1">
      <c r="B181"/>
    </row>
    <row r="182" spans="2:2" ht="15.75" customHeight="1">
      <c r="B182"/>
    </row>
    <row r="183" spans="2:2" ht="15.75" customHeight="1">
      <c r="B183"/>
    </row>
    <row r="184" spans="2:2" ht="15.75" customHeight="1">
      <c r="B184"/>
    </row>
    <row r="185" spans="2:2" ht="15.75" customHeight="1">
      <c r="B185"/>
    </row>
    <row r="186" spans="2:2" ht="15.75" customHeight="1">
      <c r="B186"/>
    </row>
    <row r="187" spans="2:2" ht="15.75" customHeight="1">
      <c r="B187"/>
    </row>
    <row r="188" spans="2:2" ht="15.75" customHeight="1">
      <c r="B188"/>
    </row>
    <row r="189" spans="2:2" ht="15.75" customHeight="1">
      <c r="B189"/>
    </row>
    <row r="190" spans="2:2" ht="15.75" customHeight="1">
      <c r="B190"/>
    </row>
    <row r="191" spans="2:2" ht="15.75" customHeight="1">
      <c r="B191"/>
    </row>
    <row r="192" spans="2:2" ht="15.75" customHeight="1">
      <c r="B192"/>
    </row>
    <row r="193" spans="2:2" ht="15.75" customHeight="1">
      <c r="B193"/>
    </row>
    <row r="194" spans="2:2" ht="15.75" customHeight="1">
      <c r="B194"/>
    </row>
    <row r="195" spans="2:2" ht="15.75" customHeight="1">
      <c r="B195"/>
    </row>
    <row r="196" spans="2:2" ht="15.75" customHeight="1">
      <c r="B196"/>
    </row>
    <row r="197" spans="2:2" ht="15.75" customHeight="1">
      <c r="B197"/>
    </row>
    <row r="198" spans="2:2" ht="15.75" customHeight="1">
      <c r="B198"/>
    </row>
    <row r="199" spans="2:2" ht="15.75" customHeight="1">
      <c r="B199"/>
    </row>
    <row r="200" spans="2:2" ht="15.75" customHeight="1">
      <c r="B200"/>
    </row>
    <row r="201" spans="2:2" ht="15.75" customHeight="1">
      <c r="B201"/>
    </row>
    <row r="202" spans="2:2" ht="15.75" customHeight="1">
      <c r="B202"/>
    </row>
    <row r="203" spans="2:2" ht="15.75" customHeight="1">
      <c r="B203"/>
    </row>
    <row r="204" spans="2:2" ht="15.75" customHeight="1">
      <c r="B204"/>
    </row>
    <row r="205" spans="2:2" ht="15.75" customHeight="1">
      <c r="B205"/>
    </row>
    <row r="206" spans="2:2" ht="15.75" customHeight="1">
      <c r="B206"/>
    </row>
    <row r="207" spans="2:2" ht="15.75" customHeight="1">
      <c r="B207"/>
    </row>
    <row r="208" spans="2:2" ht="15.75" customHeight="1">
      <c r="B208"/>
    </row>
    <row r="209" spans="2:2" ht="15.75" customHeight="1">
      <c r="B209"/>
    </row>
    <row r="210" spans="2:2" ht="15.75" customHeight="1">
      <c r="B210"/>
    </row>
    <row r="211" spans="2:2" ht="15.75" customHeight="1">
      <c r="B211"/>
    </row>
    <row r="212" spans="2:2" ht="15.75" customHeight="1">
      <c r="B212"/>
    </row>
    <row r="213" spans="2:2" ht="15.75" customHeight="1">
      <c r="B213"/>
    </row>
    <row r="214" spans="2:2" ht="15.75" customHeight="1">
      <c r="B214"/>
    </row>
    <row r="215" spans="2:2" ht="15.75" customHeight="1">
      <c r="B215"/>
    </row>
    <row r="216" spans="2:2" ht="15.75" customHeight="1">
      <c r="B216"/>
    </row>
    <row r="217" spans="2:2" ht="15.75" customHeight="1">
      <c r="B217"/>
    </row>
    <row r="218" spans="2:2" ht="15.75" customHeight="1">
      <c r="B218"/>
    </row>
    <row r="219" spans="2:2" ht="15.75" customHeight="1">
      <c r="B219"/>
    </row>
    <row r="220" spans="2:2" ht="15.75" customHeight="1">
      <c r="B220"/>
    </row>
    <row r="221" spans="2:2" ht="15.75" customHeight="1">
      <c r="B221"/>
    </row>
    <row r="222" spans="2:2" ht="15.75" customHeight="1">
      <c r="B222"/>
    </row>
    <row r="223" spans="2:2" ht="15.75" customHeight="1">
      <c r="B223"/>
    </row>
    <row r="224" spans="2:2" ht="15.75" customHeight="1">
      <c r="B224"/>
    </row>
    <row r="225" spans="2:2" ht="15.75" customHeight="1">
      <c r="B225"/>
    </row>
    <row r="226" spans="2:2" ht="15.75" customHeight="1">
      <c r="B226"/>
    </row>
    <row r="227" spans="2:2" ht="15.75" customHeight="1">
      <c r="B227"/>
    </row>
    <row r="228" spans="2:2" ht="15.75" customHeight="1">
      <c r="B228"/>
    </row>
    <row r="229" spans="2:2" ht="15.75" customHeight="1">
      <c r="B229"/>
    </row>
    <row r="230" spans="2:2" ht="15.75" customHeight="1">
      <c r="B230"/>
    </row>
    <row r="231" spans="2:2" ht="15.75" customHeight="1">
      <c r="B231"/>
    </row>
    <row r="232" spans="2:2" ht="15.75" customHeight="1">
      <c r="B232"/>
    </row>
    <row r="233" spans="2:2" ht="15.75" customHeight="1">
      <c r="B233"/>
    </row>
    <row r="234" spans="2:2" ht="15.75" customHeight="1">
      <c r="B234"/>
    </row>
    <row r="235" spans="2:2" ht="15.75" customHeight="1">
      <c r="B235"/>
    </row>
    <row r="236" spans="2:2" ht="15.75" customHeight="1">
      <c r="B236"/>
    </row>
    <row r="237" spans="2:2" ht="15.75" customHeight="1">
      <c r="B237"/>
    </row>
    <row r="238" spans="2:2" ht="15.75" customHeight="1">
      <c r="B238"/>
    </row>
    <row r="239" spans="2:2" ht="15.75" customHeight="1">
      <c r="B239"/>
    </row>
    <row r="240" spans="2:2" ht="15.75" customHeight="1">
      <c r="B240"/>
    </row>
    <row r="241" spans="2:2" ht="15.75" customHeight="1">
      <c r="B241"/>
    </row>
    <row r="242" spans="2:2" ht="15.75" customHeight="1">
      <c r="B242"/>
    </row>
    <row r="243" spans="2:2" ht="15.75" customHeight="1">
      <c r="B243"/>
    </row>
    <row r="244" spans="2:2" ht="15.75" customHeight="1">
      <c r="B244"/>
    </row>
    <row r="245" spans="2:2" ht="15.75" customHeight="1">
      <c r="B245"/>
    </row>
    <row r="246" spans="2:2" ht="15.75" customHeight="1">
      <c r="B246"/>
    </row>
    <row r="247" spans="2:2" ht="15.75" customHeight="1">
      <c r="B247"/>
    </row>
    <row r="248" spans="2:2" ht="15.75" customHeight="1">
      <c r="B248"/>
    </row>
    <row r="249" spans="2:2" ht="15.75" customHeight="1">
      <c r="B249"/>
    </row>
    <row r="250" spans="2:2" ht="15.75" customHeight="1">
      <c r="B250"/>
    </row>
    <row r="251" spans="2:2" ht="15.75" customHeight="1">
      <c r="B251"/>
    </row>
    <row r="252" spans="2:2" ht="15.75" customHeight="1">
      <c r="B252"/>
    </row>
    <row r="253" spans="2:2" ht="15.75" customHeight="1">
      <c r="B253"/>
    </row>
    <row r="254" spans="2:2" ht="15.75" customHeight="1">
      <c r="B254"/>
    </row>
    <row r="255" spans="2:2" ht="15.75" customHeight="1">
      <c r="B255"/>
    </row>
    <row r="256" spans="2:2" ht="15.75" customHeight="1">
      <c r="B256"/>
    </row>
    <row r="257" spans="2:2" ht="15.75" customHeight="1">
      <c r="B257"/>
    </row>
    <row r="258" spans="2:2" ht="15.75" customHeight="1">
      <c r="B258"/>
    </row>
    <row r="259" spans="2:2" ht="15.75" customHeight="1">
      <c r="B259"/>
    </row>
    <row r="260" spans="2:2" ht="15.75" customHeight="1">
      <c r="B260"/>
    </row>
    <row r="261" spans="2:2" ht="15.75" customHeight="1">
      <c r="B261"/>
    </row>
    <row r="262" spans="2:2" ht="15.75" customHeight="1">
      <c r="B262"/>
    </row>
    <row r="263" spans="2:2" ht="15.75" customHeight="1">
      <c r="B263"/>
    </row>
    <row r="264" spans="2:2" ht="15.75" customHeight="1">
      <c r="B264"/>
    </row>
    <row r="265" spans="2:2" ht="15.75" customHeight="1">
      <c r="B265"/>
    </row>
    <row r="266" spans="2:2" ht="15.75" customHeight="1">
      <c r="B266"/>
    </row>
    <row r="267" spans="2:2" ht="15.75" customHeight="1">
      <c r="B267"/>
    </row>
    <row r="268" spans="2:2" ht="15.75" customHeight="1">
      <c r="B268"/>
    </row>
    <row r="269" spans="2:2" ht="15.75" customHeight="1">
      <c r="B269"/>
    </row>
    <row r="270" spans="2:2" ht="15.75" customHeight="1">
      <c r="B270"/>
    </row>
    <row r="271" spans="2:2" ht="15.75" customHeight="1">
      <c r="B271"/>
    </row>
    <row r="272" spans="2:2" ht="15.75" customHeight="1">
      <c r="B272"/>
    </row>
    <row r="273" spans="2:2" ht="15.75" customHeight="1">
      <c r="B273"/>
    </row>
    <row r="274" spans="2:2" ht="15.75" customHeight="1">
      <c r="B274"/>
    </row>
    <row r="275" spans="2:2" ht="15.75" customHeight="1">
      <c r="B275"/>
    </row>
    <row r="276" spans="2:2" ht="15.75" customHeight="1">
      <c r="B276"/>
    </row>
    <row r="277" spans="2:2" ht="15.75" customHeight="1">
      <c r="B277"/>
    </row>
    <row r="278" spans="2:2" ht="15.75" customHeight="1">
      <c r="B278"/>
    </row>
    <row r="279" spans="2:2" ht="15.75" customHeight="1">
      <c r="B279"/>
    </row>
    <row r="280" spans="2:2" ht="15.75" customHeight="1">
      <c r="B280"/>
    </row>
    <row r="281" spans="2:2" ht="15.75" customHeight="1">
      <c r="B281"/>
    </row>
    <row r="282" spans="2:2" ht="15.75" customHeight="1">
      <c r="B282"/>
    </row>
    <row r="283" spans="2:2" ht="15.75" customHeight="1">
      <c r="B283"/>
    </row>
    <row r="284" spans="2:2" ht="15.75" customHeight="1">
      <c r="B284"/>
    </row>
    <row r="285" spans="2:2" ht="15.75" customHeight="1">
      <c r="B285"/>
    </row>
    <row r="286" spans="2:2" ht="15.75" customHeight="1">
      <c r="B286"/>
    </row>
    <row r="287" spans="2:2" ht="15.75" customHeight="1">
      <c r="B287"/>
    </row>
    <row r="288" spans="2:2" ht="15.75" customHeight="1">
      <c r="B288"/>
    </row>
    <row r="289" spans="2:2" ht="15.75" customHeight="1">
      <c r="B289"/>
    </row>
    <row r="290" spans="2:2" ht="15.75" customHeight="1">
      <c r="B290"/>
    </row>
    <row r="291" spans="2:2" ht="15.75" customHeight="1">
      <c r="B291"/>
    </row>
    <row r="292" spans="2:2" ht="15.75" customHeight="1">
      <c r="B292"/>
    </row>
    <row r="293" spans="2:2" ht="15.75" customHeight="1">
      <c r="B293"/>
    </row>
    <row r="294" spans="2:2" ht="15.75" customHeight="1">
      <c r="B294"/>
    </row>
    <row r="295" spans="2:2" ht="15.75" customHeight="1">
      <c r="B295"/>
    </row>
    <row r="296" spans="2:2" ht="15.75" customHeight="1">
      <c r="B296"/>
    </row>
    <row r="297" spans="2:2" ht="15.75" customHeight="1">
      <c r="B297"/>
    </row>
    <row r="298" spans="2:2" ht="15.75" customHeight="1">
      <c r="B298"/>
    </row>
    <row r="299" spans="2:2" ht="15.75" customHeight="1">
      <c r="B299"/>
    </row>
    <row r="300" spans="2:2" ht="15.75" customHeight="1">
      <c r="B300"/>
    </row>
    <row r="301" spans="2:2" ht="15.75" customHeight="1">
      <c r="B301"/>
    </row>
    <row r="302" spans="2:2" ht="15.75" customHeight="1">
      <c r="B302"/>
    </row>
    <row r="303" spans="2:2" ht="15.75" customHeight="1">
      <c r="B303"/>
    </row>
    <row r="304" spans="2:2" ht="15.75" customHeight="1">
      <c r="B304"/>
    </row>
    <row r="305" spans="2:2" ht="15.75" customHeight="1">
      <c r="B305"/>
    </row>
    <row r="306" spans="2:2" ht="15.75" customHeight="1">
      <c r="B306"/>
    </row>
    <row r="307" spans="2:2" ht="15.75" customHeight="1">
      <c r="B307"/>
    </row>
    <row r="308" spans="2:2" ht="15.75" customHeight="1">
      <c r="B308"/>
    </row>
    <row r="309" spans="2:2" ht="15.75" customHeight="1">
      <c r="B309"/>
    </row>
    <row r="310" spans="2:2" ht="15.75" customHeight="1">
      <c r="B310"/>
    </row>
    <row r="311" spans="2:2" ht="15.75" customHeight="1">
      <c r="B311"/>
    </row>
    <row r="312" spans="2:2" ht="15.75" customHeight="1">
      <c r="B312"/>
    </row>
    <row r="313" spans="2:2" ht="15.75" customHeight="1">
      <c r="B313"/>
    </row>
    <row r="314" spans="2:2" ht="15.75" customHeight="1">
      <c r="B314"/>
    </row>
    <row r="315" spans="2:2" ht="15.75" customHeight="1">
      <c r="B315"/>
    </row>
    <row r="316" spans="2:2" ht="15.75" customHeight="1">
      <c r="B316"/>
    </row>
    <row r="317" spans="2:2" ht="15.75" customHeight="1">
      <c r="B317"/>
    </row>
    <row r="318" spans="2:2" ht="15.75" customHeight="1">
      <c r="B318"/>
    </row>
    <row r="319" spans="2:2" ht="15.75" customHeight="1">
      <c r="B319"/>
    </row>
    <row r="320" spans="2:2" ht="15.75" customHeight="1">
      <c r="B320"/>
    </row>
    <row r="321" spans="2:2" ht="15.75" customHeight="1">
      <c r="B321"/>
    </row>
    <row r="322" spans="2:2" ht="15.75" customHeight="1">
      <c r="B322"/>
    </row>
    <row r="323" spans="2:2" ht="15.75" customHeight="1">
      <c r="B323"/>
    </row>
    <row r="324" spans="2:2" ht="15.75" customHeight="1">
      <c r="B324"/>
    </row>
    <row r="325" spans="2:2" ht="15.75" customHeight="1">
      <c r="B325"/>
    </row>
    <row r="326" spans="2:2" ht="15.75" customHeight="1">
      <c r="B326"/>
    </row>
    <row r="327" spans="2:2" ht="15.75" customHeight="1">
      <c r="B327"/>
    </row>
    <row r="328" spans="2:2" ht="15.75" customHeight="1">
      <c r="B328"/>
    </row>
    <row r="329" spans="2:2" ht="15.75" customHeight="1">
      <c r="B329"/>
    </row>
    <row r="330" spans="2:2" ht="15.75" customHeight="1">
      <c r="B330"/>
    </row>
    <row r="331" spans="2:2" ht="15.75" customHeight="1">
      <c r="B331"/>
    </row>
    <row r="332" spans="2:2" ht="15.75" customHeight="1">
      <c r="B332"/>
    </row>
    <row r="333" spans="2:2" ht="15.75" customHeight="1">
      <c r="B333"/>
    </row>
    <row r="334" spans="2:2" ht="15.75" customHeight="1">
      <c r="B334"/>
    </row>
    <row r="335" spans="2:2" ht="15.75" customHeight="1">
      <c r="B335"/>
    </row>
    <row r="336" spans="2:2" ht="15.75" customHeight="1">
      <c r="B336"/>
    </row>
    <row r="337" spans="2:2" ht="15.75" customHeight="1">
      <c r="B337"/>
    </row>
    <row r="338" spans="2:2" ht="15.75" customHeight="1">
      <c r="B338"/>
    </row>
    <row r="339" spans="2:2" ht="15.75" customHeight="1">
      <c r="B339"/>
    </row>
    <row r="340" spans="2:2" ht="15.75" customHeight="1">
      <c r="B340"/>
    </row>
    <row r="341" spans="2:2" ht="15.75" customHeight="1">
      <c r="B341"/>
    </row>
    <row r="342" spans="2:2" ht="15.75" customHeight="1">
      <c r="B342"/>
    </row>
    <row r="343" spans="2:2" ht="15.75" customHeight="1">
      <c r="B343"/>
    </row>
    <row r="344" spans="2:2" ht="15.75" customHeight="1">
      <c r="B344"/>
    </row>
    <row r="345" spans="2:2" ht="15.75" customHeight="1">
      <c r="B345"/>
    </row>
    <row r="346" spans="2:2" ht="15.75" customHeight="1">
      <c r="B346"/>
    </row>
    <row r="347" spans="2:2" ht="15.75" customHeight="1">
      <c r="B347"/>
    </row>
    <row r="348" spans="2:2" ht="15.75" customHeight="1">
      <c r="B348"/>
    </row>
    <row r="349" spans="2:2" ht="15.75" customHeight="1">
      <c r="B349"/>
    </row>
    <row r="350" spans="2:2" ht="15.75" customHeight="1">
      <c r="B350"/>
    </row>
    <row r="351" spans="2:2" ht="15.75" customHeight="1">
      <c r="B351"/>
    </row>
    <row r="352" spans="2:2" ht="15.75" customHeight="1">
      <c r="B352"/>
    </row>
    <row r="353" spans="2:2" ht="15.75" customHeight="1">
      <c r="B353"/>
    </row>
    <row r="354" spans="2:2" ht="15.75" customHeight="1">
      <c r="B354"/>
    </row>
    <row r="355" spans="2:2" ht="15.75" customHeight="1">
      <c r="B355"/>
    </row>
    <row r="356" spans="2:2" ht="15.75" customHeight="1">
      <c r="B356"/>
    </row>
    <row r="357" spans="2:2" ht="15.75" customHeight="1">
      <c r="B357"/>
    </row>
    <row r="358" spans="2:2" ht="15.75" customHeight="1">
      <c r="B358"/>
    </row>
    <row r="359" spans="2:2" ht="15.75" customHeight="1">
      <c r="B359"/>
    </row>
    <row r="360" spans="2:2" ht="15.75" customHeight="1">
      <c r="B360"/>
    </row>
    <row r="361" spans="2:2" ht="15.75" customHeight="1">
      <c r="B361"/>
    </row>
    <row r="362" spans="2:2" ht="15.75" customHeight="1">
      <c r="B362"/>
    </row>
    <row r="363" spans="2:2" ht="15.75" customHeight="1">
      <c r="B363"/>
    </row>
    <row r="364" spans="2:2" ht="15.75" customHeight="1">
      <c r="B364"/>
    </row>
    <row r="365" spans="2:2" ht="15.75" customHeight="1">
      <c r="B365"/>
    </row>
    <row r="366" spans="2:2" ht="15.75" customHeight="1">
      <c r="B366"/>
    </row>
    <row r="367" spans="2:2" ht="15.75" customHeight="1">
      <c r="B367"/>
    </row>
    <row r="368" spans="2:2" ht="15.75" customHeight="1">
      <c r="B368"/>
    </row>
    <row r="369" spans="2:2" ht="15.75" customHeight="1">
      <c r="B369"/>
    </row>
    <row r="370" spans="2:2" ht="15.75" customHeight="1">
      <c r="B370"/>
    </row>
    <row r="371" spans="2:2" ht="15.75" customHeight="1">
      <c r="B371"/>
    </row>
    <row r="372" spans="2:2" ht="15.75" customHeight="1">
      <c r="B372"/>
    </row>
    <row r="373" spans="2:2" ht="15.75" customHeight="1">
      <c r="B373"/>
    </row>
    <row r="374" spans="2:2" ht="15.75" customHeight="1">
      <c r="B374"/>
    </row>
    <row r="375" spans="2:2" ht="15.75" customHeight="1">
      <c r="B375"/>
    </row>
    <row r="376" spans="2:2" ht="15.75" customHeight="1">
      <c r="B376"/>
    </row>
    <row r="377" spans="2:2" ht="15.75" customHeight="1">
      <c r="B377"/>
    </row>
    <row r="378" spans="2:2" ht="15.75" customHeight="1">
      <c r="B378"/>
    </row>
    <row r="379" spans="2:2" ht="15.75" customHeight="1">
      <c r="B379"/>
    </row>
    <row r="380" spans="2:2" ht="15.75" customHeight="1">
      <c r="B380"/>
    </row>
    <row r="381" spans="2:2" ht="15.75" customHeight="1">
      <c r="B381"/>
    </row>
    <row r="382" spans="2:2" ht="15.75" customHeight="1">
      <c r="B382"/>
    </row>
    <row r="383" spans="2:2" ht="15.75" customHeight="1">
      <c r="B383"/>
    </row>
    <row r="384" spans="2:2" ht="15.75" customHeight="1">
      <c r="B384"/>
    </row>
    <row r="385" spans="2:2" ht="15.75" customHeight="1">
      <c r="B385"/>
    </row>
    <row r="386" spans="2:2" ht="15.75" customHeight="1">
      <c r="B386"/>
    </row>
    <row r="387" spans="2:2" ht="15.75" customHeight="1">
      <c r="B387"/>
    </row>
    <row r="388" spans="2:2" ht="15.75" customHeight="1">
      <c r="B388"/>
    </row>
    <row r="389" spans="2:2" ht="15.75" customHeight="1">
      <c r="B389"/>
    </row>
    <row r="390" spans="2:2" ht="15.75" customHeight="1">
      <c r="B390"/>
    </row>
    <row r="391" spans="2:2" ht="15.75" customHeight="1">
      <c r="B391"/>
    </row>
    <row r="392" spans="2:2" ht="15.75" customHeight="1">
      <c r="B392"/>
    </row>
    <row r="393" spans="2:2" ht="15.75" customHeight="1">
      <c r="B393"/>
    </row>
    <row r="394" spans="2:2" ht="15.75" customHeight="1">
      <c r="B394"/>
    </row>
    <row r="395" spans="2:2" ht="15.75" customHeight="1">
      <c r="B395"/>
    </row>
    <row r="396" spans="2:2" ht="15.75" customHeight="1">
      <c r="B396"/>
    </row>
    <row r="397" spans="2:2" ht="15.75" customHeight="1">
      <c r="B397"/>
    </row>
    <row r="398" spans="2:2" ht="15.75" customHeight="1">
      <c r="B398"/>
    </row>
    <row r="399" spans="2:2" ht="15.75" customHeight="1">
      <c r="B399"/>
    </row>
    <row r="400" spans="2:2" ht="15.75" customHeight="1">
      <c r="B400"/>
    </row>
    <row r="401" spans="2:2" ht="15.75" customHeight="1">
      <c r="B401"/>
    </row>
    <row r="402" spans="2:2" ht="15.75" customHeight="1">
      <c r="B402"/>
    </row>
    <row r="403" spans="2:2" ht="15.75" customHeight="1">
      <c r="B403"/>
    </row>
    <row r="404" spans="2:2" ht="15.75" customHeight="1">
      <c r="B404"/>
    </row>
    <row r="405" spans="2:2" ht="15.75" customHeight="1">
      <c r="B405"/>
    </row>
    <row r="406" spans="2:2" ht="15.75" customHeight="1">
      <c r="B406"/>
    </row>
    <row r="407" spans="2:2" ht="15.75" customHeight="1">
      <c r="B407"/>
    </row>
    <row r="408" spans="2:2" ht="15.75" customHeight="1">
      <c r="B408"/>
    </row>
    <row r="409" spans="2:2" ht="15.75" customHeight="1">
      <c r="B409"/>
    </row>
    <row r="410" spans="2:2" ht="15.75" customHeight="1">
      <c r="B410"/>
    </row>
    <row r="411" spans="2:2" ht="15.75" customHeight="1">
      <c r="B411"/>
    </row>
    <row r="412" spans="2:2" ht="15.75" customHeight="1">
      <c r="B412"/>
    </row>
    <row r="413" spans="2:2" ht="15.75" customHeight="1">
      <c r="B413"/>
    </row>
    <row r="414" spans="2:2" ht="15.75" customHeight="1">
      <c r="B414"/>
    </row>
    <row r="415" spans="2:2" ht="15.75" customHeight="1">
      <c r="B415"/>
    </row>
    <row r="416" spans="2:2" ht="15.75" customHeight="1">
      <c r="B416"/>
    </row>
    <row r="417" spans="2:2" ht="15.75" customHeight="1">
      <c r="B417"/>
    </row>
    <row r="418" spans="2:2" ht="15.75" customHeight="1">
      <c r="B418"/>
    </row>
    <row r="419" spans="2:2" ht="15.75" customHeight="1">
      <c r="B419"/>
    </row>
    <row r="420" spans="2:2" ht="15.75" customHeight="1">
      <c r="B420"/>
    </row>
    <row r="421" spans="2:2" ht="15.75" customHeight="1">
      <c r="B421"/>
    </row>
    <row r="422" spans="2:2" ht="15.75" customHeight="1">
      <c r="B422"/>
    </row>
    <row r="423" spans="2:2" ht="15.75" customHeight="1">
      <c r="B423"/>
    </row>
    <row r="424" spans="2:2" ht="15.75" customHeight="1">
      <c r="B424"/>
    </row>
    <row r="425" spans="2:2" ht="15.75" customHeight="1">
      <c r="B425"/>
    </row>
    <row r="426" spans="2:2" ht="15.75" customHeight="1">
      <c r="B426"/>
    </row>
    <row r="427" spans="2:2" ht="15.75" customHeight="1">
      <c r="B427"/>
    </row>
    <row r="428" spans="2:2" ht="15.75" customHeight="1">
      <c r="B428"/>
    </row>
    <row r="429" spans="2:2" ht="15.75" customHeight="1">
      <c r="B429"/>
    </row>
    <row r="430" spans="2:2" ht="15.75" customHeight="1">
      <c r="B430"/>
    </row>
    <row r="431" spans="2:2" ht="15.75" customHeight="1">
      <c r="B431"/>
    </row>
    <row r="432" spans="2:2" ht="15.75" customHeight="1">
      <c r="B432"/>
    </row>
    <row r="433" spans="2:2" ht="15.75" customHeight="1">
      <c r="B433"/>
    </row>
    <row r="434" spans="2:2" ht="15.75" customHeight="1">
      <c r="B434"/>
    </row>
    <row r="435" spans="2:2" ht="15.75" customHeight="1">
      <c r="B435"/>
    </row>
    <row r="436" spans="2:2" ht="15.75" customHeight="1">
      <c r="B436"/>
    </row>
    <row r="437" spans="2:2" ht="15.75" customHeight="1"/>
    <row r="438" spans="2:2" ht="15.75" customHeight="1"/>
    <row r="439" spans="2:2" ht="15.75" customHeight="1"/>
    <row r="440" spans="2:2" ht="15.75" customHeight="1"/>
    <row r="441" spans="2:2" ht="15.75" customHeight="1"/>
    <row r="442" spans="2:2" ht="15.75" customHeight="1"/>
    <row r="443" spans="2:2" ht="15.75" customHeight="1"/>
    <row r="444" spans="2:2" ht="15.75" customHeight="1"/>
    <row r="445" spans="2:2" ht="15.75" customHeight="1"/>
    <row r="446" spans="2:2" ht="15.75" customHeight="1"/>
    <row r="447" spans="2:2" ht="15.75" customHeight="1"/>
    <row r="448" spans="2:2"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sheetData>
  <pageMargins left="0.7" right="0.7" top="0.75" bottom="0.75" header="0" footer="0"/>
  <pageSetup orientation="landscape"/>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85351-2D80-4AED-9F10-3ACEC3C910A4}">
  <sheetPr>
    <tabColor theme="6" tint="0.59999389629810485"/>
  </sheetPr>
  <dimension ref="A1:D11"/>
  <sheetViews>
    <sheetView workbookViewId="0">
      <selection activeCell="D13" sqref="D13"/>
    </sheetView>
  </sheetViews>
  <sheetFormatPr defaultRowHeight="15"/>
  <cols>
    <col min="1" max="1" width="16.5703125" customWidth="1"/>
    <col min="2" max="2" width="22.85546875" customWidth="1"/>
    <col min="3" max="3" width="15.7109375" customWidth="1"/>
    <col min="4" max="4" width="13.28515625" customWidth="1"/>
  </cols>
  <sheetData>
    <row r="1" spans="1:4" ht="24">
      <c r="A1" s="25" t="s">
        <v>372</v>
      </c>
    </row>
    <row r="2" spans="1:4">
      <c r="A2" s="63"/>
    </row>
    <row r="4" spans="1:4" ht="45">
      <c r="A4" s="73" t="s">
        <v>391</v>
      </c>
      <c r="B4" s="73" t="s">
        <v>42</v>
      </c>
      <c r="C4" s="73" t="s">
        <v>55</v>
      </c>
      <c r="D4" s="73" t="s">
        <v>49</v>
      </c>
    </row>
    <row r="5" spans="1:4">
      <c r="A5" s="122" t="s">
        <v>392</v>
      </c>
      <c r="B5" s="118" t="s">
        <v>373</v>
      </c>
      <c r="C5" s="118" t="s">
        <v>374</v>
      </c>
      <c r="D5" s="66"/>
    </row>
    <row r="6" spans="1:4">
      <c r="A6" s="118"/>
      <c r="B6" s="74"/>
      <c r="C6" s="74"/>
      <c r="D6" s="66"/>
    </row>
    <row r="7" spans="1:4">
      <c r="A7" s="65"/>
      <c r="B7" s="65"/>
      <c r="C7" s="65"/>
      <c r="D7" s="66"/>
    </row>
    <row r="8" spans="1:4">
      <c r="A8" s="65"/>
      <c r="B8" s="65"/>
      <c r="C8" s="65"/>
      <c r="D8" s="66"/>
    </row>
    <row r="9" spans="1:4">
      <c r="A9" s="65"/>
      <c r="B9" s="65"/>
      <c r="C9" s="65"/>
      <c r="D9" s="66"/>
    </row>
    <row r="10" spans="1:4">
      <c r="A10" s="65"/>
      <c r="B10" s="65"/>
      <c r="C10" s="65"/>
      <c r="D10" s="66"/>
    </row>
    <row r="11" spans="1:4">
      <c r="A11" s="138"/>
      <c r="B11" s="138"/>
      <c r="C11" s="73" t="s">
        <v>54</v>
      </c>
      <c r="D11" s="75"/>
    </row>
  </sheetData>
  <mergeCells count="1">
    <mergeCell ref="A11:B1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sheetPr>
  <dimension ref="A1:E992"/>
  <sheetViews>
    <sheetView workbookViewId="0"/>
  </sheetViews>
  <sheetFormatPr defaultColWidth="12.7109375" defaultRowHeight="15" customHeight="1"/>
  <cols>
    <col min="1" max="1" width="82.28515625" customWidth="1"/>
    <col min="2" max="2" width="11.7109375" customWidth="1"/>
    <col min="3" max="3" width="11.140625" bestFit="1" customWidth="1"/>
    <col min="4" max="4" width="16" customWidth="1"/>
    <col min="5" max="5" width="43.7109375" customWidth="1"/>
    <col min="6" max="26" width="8.7109375" customWidth="1"/>
  </cols>
  <sheetData>
    <row r="1" spans="1:5" ht="15" customHeight="1">
      <c r="A1" s="130" t="s">
        <v>56</v>
      </c>
    </row>
    <row r="2" spans="1:5" ht="15" customHeight="1">
      <c r="A2" s="119" t="s">
        <v>57</v>
      </c>
    </row>
    <row r="3" spans="1:5" ht="15" customHeight="1">
      <c r="A3" s="119" t="s">
        <v>58</v>
      </c>
    </row>
    <row r="4" spans="1:5" ht="15" customHeight="1">
      <c r="A4" s="123" t="s">
        <v>59</v>
      </c>
    </row>
    <row r="5" spans="1:5" ht="15" customHeight="1">
      <c r="A5" s="119" t="s">
        <v>362</v>
      </c>
    </row>
    <row r="6" spans="1:5" ht="15" customHeight="1">
      <c r="A6" s="119" t="s">
        <v>363</v>
      </c>
    </row>
    <row r="7" spans="1:5">
      <c r="A7" s="76" t="s">
        <v>11</v>
      </c>
      <c r="B7" s="76" t="s">
        <v>8</v>
      </c>
      <c r="C7" s="76" t="s">
        <v>9</v>
      </c>
      <c r="D7" s="76" t="s">
        <v>12</v>
      </c>
      <c r="E7" s="76" t="s">
        <v>13</v>
      </c>
    </row>
    <row r="8" spans="1:5">
      <c r="A8" s="123" t="s">
        <v>14</v>
      </c>
      <c r="B8" s="126">
        <v>6.4999999999999997E-3</v>
      </c>
      <c r="C8" s="123" t="s">
        <v>15</v>
      </c>
      <c r="D8" s="123" t="s">
        <v>16</v>
      </c>
      <c r="E8" s="9" t="s">
        <v>393</v>
      </c>
    </row>
    <row r="9" spans="1:5">
      <c r="A9" s="123" t="s">
        <v>26</v>
      </c>
      <c r="B9" s="126">
        <v>0.1</v>
      </c>
      <c r="C9" s="123" t="s">
        <v>15</v>
      </c>
      <c r="D9" s="123" t="s">
        <v>16</v>
      </c>
      <c r="E9" s="9" t="s">
        <v>393</v>
      </c>
    </row>
    <row r="10" spans="1:5">
      <c r="A10" s="9" t="s">
        <v>371</v>
      </c>
      <c r="B10" s="127">
        <v>0.1</v>
      </c>
      <c r="C10" s="128" t="s">
        <v>18</v>
      </c>
      <c r="D10" s="123" t="s">
        <v>16</v>
      </c>
      <c r="E10" s="9" t="s">
        <v>393</v>
      </c>
    </row>
    <row r="11" spans="1:5">
      <c r="A11" s="123" t="s">
        <v>14</v>
      </c>
      <c r="B11" s="127">
        <v>0.05</v>
      </c>
      <c r="C11" s="129" t="s">
        <v>18</v>
      </c>
      <c r="D11" s="123" t="s">
        <v>16</v>
      </c>
      <c r="E11" s="9" t="s">
        <v>393</v>
      </c>
    </row>
    <row r="12" spans="1:5">
      <c r="A12" s="123" t="s">
        <v>63</v>
      </c>
      <c r="B12" s="124">
        <v>0.45</v>
      </c>
      <c r="C12" s="123" t="s">
        <v>19</v>
      </c>
      <c r="D12" s="119"/>
      <c r="E12" s="9" t="s">
        <v>393</v>
      </c>
    </row>
    <row r="13" spans="1:5" ht="15" customHeight="1">
      <c r="A13" s="119"/>
      <c r="B13" s="125"/>
      <c r="C13" s="119"/>
    </row>
    <row r="14" spans="1:5" ht="15" customHeight="1">
      <c r="A14" t="s">
        <v>336</v>
      </c>
      <c r="B14" s="100">
        <v>10</v>
      </c>
      <c r="C14" t="s">
        <v>10</v>
      </c>
      <c r="D14" t="s">
        <v>16</v>
      </c>
      <c r="E14" s="9" t="s">
        <v>393</v>
      </c>
    </row>
    <row r="15" spans="1:5">
      <c r="A15" s="76" t="s">
        <v>337</v>
      </c>
      <c r="B15" s="104">
        <v>30</v>
      </c>
      <c r="C15" s="76" t="s">
        <v>10</v>
      </c>
      <c r="D15" s="76" t="s">
        <v>16</v>
      </c>
      <c r="E15" s="76" t="s">
        <v>17</v>
      </c>
    </row>
    <row r="16" spans="1:5" ht="15.75" customHeight="1">
      <c r="A16" t="s">
        <v>338</v>
      </c>
      <c r="B16" s="100">
        <v>100</v>
      </c>
      <c r="C16" t="s">
        <v>10</v>
      </c>
      <c r="D16" t="s">
        <v>16</v>
      </c>
      <c r="E16" s="9" t="s">
        <v>393</v>
      </c>
    </row>
    <row r="17" spans="1:5" ht="15.75" customHeight="1">
      <c r="A17" s="57" t="s">
        <v>339</v>
      </c>
      <c r="B17" s="105">
        <v>0.7</v>
      </c>
      <c r="D17" t="s">
        <v>16</v>
      </c>
      <c r="E17" s="9" t="s">
        <v>393</v>
      </c>
    </row>
    <row r="18" spans="1:5" ht="15.75" customHeight="1">
      <c r="A18" t="s">
        <v>340</v>
      </c>
      <c r="B18" s="100">
        <v>51</v>
      </c>
      <c r="C18" t="s">
        <v>10</v>
      </c>
      <c r="D18" t="s">
        <v>341</v>
      </c>
      <c r="E18" s="9" t="s">
        <v>393</v>
      </c>
    </row>
    <row r="19" spans="1:5" ht="15.75" customHeight="1">
      <c r="A19" t="s">
        <v>342</v>
      </c>
      <c r="B19" s="100">
        <v>1</v>
      </c>
      <c r="C19" t="s">
        <v>10</v>
      </c>
      <c r="D19" t="s">
        <v>16</v>
      </c>
      <c r="E19" s="9" t="s">
        <v>393</v>
      </c>
    </row>
    <row r="20" spans="1:5" ht="15.75" customHeight="1">
      <c r="A20" t="s">
        <v>343</v>
      </c>
      <c r="B20" s="100">
        <v>5</v>
      </c>
      <c r="C20" t="s">
        <v>10</v>
      </c>
      <c r="D20" t="s">
        <v>16</v>
      </c>
      <c r="E20" s="9" t="s">
        <v>393</v>
      </c>
    </row>
    <row r="21" spans="1:5" ht="15.75" customHeight="1">
      <c r="A21" t="s">
        <v>344</v>
      </c>
      <c r="B21" s="100">
        <v>5</v>
      </c>
      <c r="C21" t="s">
        <v>10</v>
      </c>
      <c r="D21" t="s">
        <v>16</v>
      </c>
      <c r="E21" t="s">
        <v>345</v>
      </c>
    </row>
    <row r="22" spans="1:5" ht="15.75" customHeight="1">
      <c r="B22" s="100"/>
    </row>
    <row r="23" spans="1:5" ht="15.75" customHeight="1">
      <c r="B23" s="100"/>
    </row>
    <row r="24" spans="1:5" ht="15.75" customHeight="1">
      <c r="A24" t="s">
        <v>346</v>
      </c>
      <c r="B24" s="100">
        <v>26280000</v>
      </c>
      <c r="C24" t="s">
        <v>10</v>
      </c>
    </row>
    <row r="25" spans="1:5" ht="15.75" customHeight="1">
      <c r="B25" s="100">
        <v>7.3</v>
      </c>
      <c r="C25" t="s">
        <v>347</v>
      </c>
    </row>
    <row r="26" spans="1:5" ht="15.75" customHeight="1">
      <c r="B26" s="100">
        <v>453</v>
      </c>
      <c r="C26" t="s">
        <v>348</v>
      </c>
      <c r="D26" t="s">
        <v>349</v>
      </c>
    </row>
    <row r="27" spans="1:5" ht="15.75" customHeight="1"/>
    <row r="28" spans="1:5" ht="15.75" customHeight="1"/>
    <row r="29" spans="1:5" ht="15.75" customHeight="1"/>
    <row r="30" spans="1:5" ht="15.75" customHeight="1"/>
    <row r="31" spans="1:5" ht="15.75" customHeight="1"/>
    <row r="32" spans="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05F0B-4899-49F2-82D9-2D5A3B0BF2F9}">
  <dimension ref="A1:F41"/>
  <sheetViews>
    <sheetView workbookViewId="0">
      <selection activeCell="B11" sqref="B11"/>
    </sheetView>
  </sheetViews>
  <sheetFormatPr defaultColWidth="8.85546875" defaultRowHeight="15"/>
  <cols>
    <col min="1" max="1" width="27.7109375" style="107" customWidth="1"/>
    <col min="2" max="2" width="29.42578125" style="107" customWidth="1"/>
    <col min="3" max="3" width="14.42578125" style="107" customWidth="1"/>
    <col min="4" max="4" width="31.28515625" style="107" customWidth="1"/>
    <col min="5" max="5" width="9.28515625" style="107" customWidth="1"/>
    <col min="6" max="6" width="84.28515625" style="107" bestFit="1" customWidth="1"/>
    <col min="7" max="16384" width="8.85546875" style="94"/>
  </cols>
  <sheetData>
    <row r="1" spans="1:6">
      <c r="A1" s="106" t="s">
        <v>330</v>
      </c>
    </row>
    <row r="3" spans="1:6">
      <c r="A3" s="106" t="s">
        <v>286</v>
      </c>
      <c r="B3" s="106" t="s">
        <v>329</v>
      </c>
      <c r="C3" s="106" t="s">
        <v>328</v>
      </c>
      <c r="D3" s="106" t="s">
        <v>327</v>
      </c>
      <c r="E3" s="106" t="s">
        <v>326</v>
      </c>
      <c r="F3" s="106" t="s">
        <v>325</v>
      </c>
    </row>
    <row r="4" spans="1:6">
      <c r="A4" s="135" t="s">
        <v>398</v>
      </c>
      <c r="B4" s="107">
        <v>445</v>
      </c>
      <c r="C4" s="107" t="s">
        <v>300</v>
      </c>
      <c r="D4" s="107">
        <f>B4/1000</f>
        <v>0.44500000000000001</v>
      </c>
      <c r="E4" s="107" t="s">
        <v>275</v>
      </c>
      <c r="F4" s="108" t="s">
        <v>313</v>
      </c>
    </row>
    <row r="5" spans="1:6">
      <c r="A5" s="107" t="s">
        <v>198</v>
      </c>
      <c r="B5" s="107">
        <v>0.63</v>
      </c>
      <c r="C5" s="107" t="s">
        <v>19</v>
      </c>
      <c r="D5" s="109">
        <f>electricity_factors6[[#This Row],[emissions intensity (raw)]]</f>
        <v>0.63</v>
      </c>
      <c r="E5" s="107" t="s">
        <v>324</v>
      </c>
      <c r="F5" s="110" t="s">
        <v>323</v>
      </c>
    </row>
    <row r="6" spans="1:6">
      <c r="A6" s="107" t="s">
        <v>322</v>
      </c>
      <c r="B6" s="107">
        <v>59</v>
      </c>
      <c r="C6" s="107" t="s">
        <v>300</v>
      </c>
      <c r="D6" s="109">
        <f>B6/1000</f>
        <v>5.8999999999999997E-2</v>
      </c>
      <c r="E6" s="107" t="s">
        <v>226</v>
      </c>
      <c r="F6" s="107" t="s">
        <v>299</v>
      </c>
    </row>
    <row r="7" spans="1:6">
      <c r="A7" s="107" t="s">
        <v>194</v>
      </c>
      <c r="B7" s="107">
        <v>150</v>
      </c>
      <c r="C7" s="107" t="s">
        <v>300</v>
      </c>
      <c r="D7" s="109">
        <f>B7/1000</f>
        <v>0.15</v>
      </c>
      <c r="E7" s="107" t="s">
        <v>226</v>
      </c>
      <c r="F7" s="107" t="s">
        <v>299</v>
      </c>
    </row>
    <row r="8" spans="1:6">
      <c r="A8" s="107" t="s">
        <v>321</v>
      </c>
      <c r="B8" s="107">
        <v>293</v>
      </c>
      <c r="C8" s="107" t="s">
        <v>300</v>
      </c>
      <c r="D8" s="109">
        <f>B8/1000</f>
        <v>0.29299999999999998</v>
      </c>
      <c r="E8" s="107" t="s">
        <v>226</v>
      </c>
      <c r="F8" s="107" t="s">
        <v>299</v>
      </c>
    </row>
    <row r="9" spans="1:6">
      <c r="A9" s="107" t="s">
        <v>82</v>
      </c>
      <c r="B9" s="107">
        <v>0.11541</v>
      </c>
      <c r="C9" s="107" t="s">
        <v>19</v>
      </c>
      <c r="D9" s="109">
        <f>B9</f>
        <v>0.11541</v>
      </c>
      <c r="E9" s="107" t="s">
        <v>307</v>
      </c>
      <c r="F9" s="107" t="s">
        <v>312</v>
      </c>
    </row>
    <row r="10" spans="1:6">
      <c r="A10" s="107" t="s">
        <v>196</v>
      </c>
      <c r="B10" s="107">
        <v>563</v>
      </c>
      <c r="C10" s="107" t="s">
        <v>300</v>
      </c>
      <c r="D10" s="109">
        <f t="shared" ref="D10:D19" si="0">B10/1000</f>
        <v>0.56299999999999994</v>
      </c>
      <c r="E10" s="107" t="s">
        <v>275</v>
      </c>
      <c r="F10" s="107" t="s">
        <v>313</v>
      </c>
    </row>
    <row r="11" spans="1:6">
      <c r="A11" s="107" t="s">
        <v>320</v>
      </c>
      <c r="B11" s="107">
        <v>139</v>
      </c>
      <c r="C11" s="107" t="s">
        <v>300</v>
      </c>
      <c r="D11" s="109">
        <f t="shared" si="0"/>
        <v>0.13900000000000001</v>
      </c>
      <c r="E11" s="107" t="s">
        <v>226</v>
      </c>
      <c r="F11" s="107" t="s">
        <v>299</v>
      </c>
    </row>
    <row r="12" spans="1:6">
      <c r="A12" s="107" t="s">
        <v>319</v>
      </c>
      <c r="B12" s="107">
        <v>575</v>
      </c>
      <c r="C12" s="107" t="s">
        <v>300</v>
      </c>
      <c r="D12" s="109">
        <f t="shared" si="0"/>
        <v>0.57499999999999996</v>
      </c>
      <c r="E12" s="107" t="s">
        <v>226</v>
      </c>
      <c r="F12" s="107" t="s">
        <v>299</v>
      </c>
    </row>
    <row r="13" spans="1:6">
      <c r="A13" s="107" t="s">
        <v>318</v>
      </c>
      <c r="B13" s="107">
        <v>361</v>
      </c>
      <c r="C13" s="107" t="s">
        <v>300</v>
      </c>
      <c r="D13" s="109">
        <f t="shared" si="0"/>
        <v>0.36099999999999999</v>
      </c>
      <c r="E13" s="107" t="s">
        <v>226</v>
      </c>
      <c r="F13" s="107" t="s">
        <v>299</v>
      </c>
    </row>
    <row r="14" spans="1:6">
      <c r="A14" s="107" t="s">
        <v>317</v>
      </c>
      <c r="B14" s="107">
        <v>76</v>
      </c>
      <c r="C14" s="107" t="s">
        <v>300</v>
      </c>
      <c r="D14" s="109">
        <f t="shared" si="0"/>
        <v>7.5999999999999998E-2</v>
      </c>
      <c r="E14" s="107" t="s">
        <v>226</v>
      </c>
      <c r="F14" s="107" t="s">
        <v>299</v>
      </c>
    </row>
    <row r="15" spans="1:6">
      <c r="A15" s="107" t="s">
        <v>316</v>
      </c>
      <c r="B15" s="107">
        <v>538</v>
      </c>
      <c r="C15" s="107" t="s">
        <v>300</v>
      </c>
      <c r="D15" s="109">
        <f t="shared" si="0"/>
        <v>0.53800000000000003</v>
      </c>
      <c r="E15" s="107" t="s">
        <v>226</v>
      </c>
      <c r="F15" s="107" t="s">
        <v>299</v>
      </c>
    </row>
    <row r="16" spans="1:6">
      <c r="A16" s="107" t="s">
        <v>207</v>
      </c>
      <c r="B16" s="107">
        <v>33</v>
      </c>
      <c r="C16" s="107" t="s">
        <v>300</v>
      </c>
      <c r="D16" s="109">
        <f t="shared" si="0"/>
        <v>3.3000000000000002E-2</v>
      </c>
      <c r="E16" s="107" t="s">
        <v>226</v>
      </c>
      <c r="F16" s="107" t="s">
        <v>299</v>
      </c>
    </row>
    <row r="17" spans="1:6">
      <c r="A17" s="107" t="s">
        <v>120</v>
      </c>
      <c r="B17" s="107">
        <v>48</v>
      </c>
      <c r="C17" s="107" t="s">
        <v>300</v>
      </c>
      <c r="D17" s="109">
        <f t="shared" si="0"/>
        <v>4.8000000000000001E-2</v>
      </c>
      <c r="E17" s="107" t="s">
        <v>226</v>
      </c>
      <c r="F17" s="107" t="s">
        <v>299</v>
      </c>
    </row>
    <row r="18" spans="1:6">
      <c r="A18" s="107" t="s">
        <v>93</v>
      </c>
      <c r="B18" s="107">
        <v>320</v>
      </c>
      <c r="C18" s="107" t="s">
        <v>300</v>
      </c>
      <c r="D18" s="109">
        <f t="shared" si="0"/>
        <v>0.32</v>
      </c>
      <c r="E18" s="107" t="s">
        <v>226</v>
      </c>
      <c r="F18" s="107" t="s">
        <v>299</v>
      </c>
    </row>
    <row r="19" spans="1:6">
      <c r="A19" s="107" t="s">
        <v>315</v>
      </c>
      <c r="B19" s="107">
        <v>343</v>
      </c>
      <c r="C19" s="107" t="s">
        <v>300</v>
      </c>
      <c r="D19" s="109">
        <f t="shared" si="0"/>
        <v>0.34300000000000003</v>
      </c>
      <c r="E19" s="107" t="s">
        <v>226</v>
      </c>
      <c r="F19" s="107" t="s">
        <v>299</v>
      </c>
    </row>
    <row r="20" spans="1:6">
      <c r="A20" s="107" t="s">
        <v>220</v>
      </c>
      <c r="B20" s="107">
        <v>0.67347999999999997</v>
      </c>
      <c r="C20" s="107" t="s">
        <v>19</v>
      </c>
      <c r="D20" s="109">
        <f>electricity_factors6[[#This Row],[emissions intensity (raw)]]</f>
        <v>0.67347999999999997</v>
      </c>
      <c r="E20" s="107" t="s">
        <v>307</v>
      </c>
      <c r="F20" s="107" t="s">
        <v>312</v>
      </c>
    </row>
    <row r="21" spans="1:6">
      <c r="A21" s="107" t="s">
        <v>314</v>
      </c>
      <c r="B21" s="107">
        <v>142</v>
      </c>
      <c r="C21" s="107" t="s">
        <v>300</v>
      </c>
      <c r="D21" s="109">
        <f>B21/1000</f>
        <v>0.14199999999999999</v>
      </c>
      <c r="E21" s="107" t="s">
        <v>226</v>
      </c>
      <c r="F21" s="107" t="s">
        <v>299</v>
      </c>
    </row>
    <row r="22" spans="1:6">
      <c r="A22" s="107" t="s">
        <v>149</v>
      </c>
      <c r="B22" s="107">
        <v>729</v>
      </c>
      <c r="C22" s="107" t="s">
        <v>300</v>
      </c>
      <c r="D22" s="109">
        <f>B22/1000</f>
        <v>0.72899999999999998</v>
      </c>
      <c r="E22" s="107" t="s">
        <v>275</v>
      </c>
      <c r="F22" s="107" t="s">
        <v>313</v>
      </c>
    </row>
    <row r="23" spans="1:6">
      <c r="A23" s="107" t="s">
        <v>134</v>
      </c>
      <c r="B23" s="107">
        <v>255</v>
      </c>
      <c r="C23" s="107" t="s">
        <v>300</v>
      </c>
      <c r="D23" s="109">
        <f>B23/1000</f>
        <v>0.255</v>
      </c>
      <c r="E23" s="107" t="s">
        <v>226</v>
      </c>
      <c r="F23" s="107" t="s">
        <v>299</v>
      </c>
    </row>
    <row r="24" spans="1:6">
      <c r="A24" s="107" t="s">
        <v>177</v>
      </c>
      <c r="B24" s="107">
        <v>250</v>
      </c>
      <c r="C24" s="107" t="s">
        <v>300</v>
      </c>
      <c r="D24" s="109">
        <f>B24/1000</f>
        <v>0.25</v>
      </c>
      <c r="E24" s="107" t="s">
        <v>226</v>
      </c>
      <c r="F24" s="107" t="s">
        <v>299</v>
      </c>
    </row>
    <row r="25" spans="1:6">
      <c r="A25" s="107" t="s">
        <v>174</v>
      </c>
      <c r="B25" s="107">
        <v>0.43984000000000001</v>
      </c>
      <c r="C25" s="107" t="s">
        <v>19</v>
      </c>
      <c r="D25" s="109">
        <f>electricity_factors6[[#This Row],[emissions intensity (raw)]]</f>
        <v>0.43984000000000001</v>
      </c>
      <c r="E25" s="107" t="s">
        <v>307</v>
      </c>
      <c r="F25" s="107" t="s">
        <v>312</v>
      </c>
    </row>
    <row r="26" spans="1:6">
      <c r="A26" s="107" t="s">
        <v>311</v>
      </c>
      <c r="B26" s="107">
        <v>68</v>
      </c>
      <c r="C26" s="107" t="s">
        <v>300</v>
      </c>
      <c r="D26" s="109">
        <f>B26/1000</f>
        <v>6.8000000000000005E-2</v>
      </c>
      <c r="E26" s="107" t="s">
        <v>226</v>
      </c>
      <c r="F26" s="107" t="s">
        <v>299</v>
      </c>
    </row>
    <row r="27" spans="1:6">
      <c r="A27" s="107" t="s">
        <v>310</v>
      </c>
      <c r="B27" s="107">
        <v>78</v>
      </c>
      <c r="C27" s="107" t="s">
        <v>300</v>
      </c>
      <c r="D27" s="109">
        <f>B27/1000</f>
        <v>7.8E-2</v>
      </c>
      <c r="E27" s="107" t="s">
        <v>226</v>
      </c>
      <c r="F27" s="107" t="s">
        <v>299</v>
      </c>
    </row>
    <row r="28" spans="1:6">
      <c r="A28" s="107" t="s">
        <v>309</v>
      </c>
      <c r="B28" s="107">
        <v>41</v>
      </c>
      <c r="C28" s="107" t="s">
        <v>300</v>
      </c>
      <c r="D28" s="109">
        <f>B28/1000</f>
        <v>4.1000000000000002E-2</v>
      </c>
      <c r="E28" s="107" t="s">
        <v>226</v>
      </c>
      <c r="F28" s="107" t="s">
        <v>299</v>
      </c>
    </row>
    <row r="29" spans="1:6">
      <c r="A29" s="107" t="s">
        <v>308</v>
      </c>
      <c r="B29" s="107">
        <v>341</v>
      </c>
      <c r="C29" s="107" t="s">
        <v>300</v>
      </c>
      <c r="D29" s="109">
        <f>B29/1000</f>
        <v>0.34100000000000003</v>
      </c>
      <c r="E29" s="107" t="s">
        <v>226</v>
      </c>
      <c r="F29" s="107" t="s">
        <v>299</v>
      </c>
    </row>
    <row r="30" spans="1:6">
      <c r="A30" s="107" t="s">
        <v>130</v>
      </c>
      <c r="B30" s="107">
        <v>256</v>
      </c>
      <c r="C30" s="107" t="s">
        <v>300</v>
      </c>
      <c r="D30" s="109">
        <f>B30/1000</f>
        <v>0.25600000000000001</v>
      </c>
      <c r="E30" s="107" t="s">
        <v>226</v>
      </c>
      <c r="F30" s="107" t="s">
        <v>299</v>
      </c>
    </row>
    <row r="31" spans="1:6">
      <c r="A31" s="107" t="s">
        <v>87</v>
      </c>
      <c r="B31" s="107">
        <v>9.2599999999999991E-3</v>
      </c>
      <c r="C31" s="107" t="s">
        <v>19</v>
      </c>
      <c r="D31" s="109">
        <f>electricity_factors6[[#This Row],[emissions intensity (raw)]]</f>
        <v>9.2599999999999991E-3</v>
      </c>
      <c r="E31" s="107" t="s">
        <v>307</v>
      </c>
    </row>
    <row r="32" spans="1:6">
      <c r="A32" s="107" t="s">
        <v>306</v>
      </c>
      <c r="B32" s="107">
        <v>594</v>
      </c>
      <c r="C32" s="107" t="s">
        <v>300</v>
      </c>
      <c r="D32" s="109">
        <f t="shared" ref="D32:D38" si="1">B32/1000</f>
        <v>0.59399999999999997</v>
      </c>
      <c r="E32" s="107" t="s">
        <v>226</v>
      </c>
      <c r="F32" s="107" t="s">
        <v>299</v>
      </c>
    </row>
    <row r="33" spans="1:6">
      <c r="A33" s="107" t="s">
        <v>305</v>
      </c>
      <c r="B33" s="107">
        <v>115</v>
      </c>
      <c r="C33" s="107" t="s">
        <v>300</v>
      </c>
      <c r="D33" s="109">
        <f t="shared" si="1"/>
        <v>0.115</v>
      </c>
      <c r="E33" s="107" t="s">
        <v>226</v>
      </c>
      <c r="F33" s="107" t="s">
        <v>299</v>
      </c>
    </row>
    <row r="34" spans="1:6">
      <c r="A34" s="107" t="s">
        <v>304</v>
      </c>
      <c r="B34" s="107">
        <v>226</v>
      </c>
      <c r="C34" s="107" t="s">
        <v>300</v>
      </c>
      <c r="D34" s="109">
        <f t="shared" si="1"/>
        <v>0.22600000000000001</v>
      </c>
      <c r="E34" s="107" t="s">
        <v>226</v>
      </c>
      <c r="F34" s="107" t="s">
        <v>299</v>
      </c>
    </row>
    <row r="35" spans="1:6">
      <c r="A35" s="107" t="s">
        <v>303</v>
      </c>
      <c r="B35" s="107">
        <v>83</v>
      </c>
      <c r="C35" s="107" t="s">
        <v>300</v>
      </c>
      <c r="D35" s="109">
        <f t="shared" si="1"/>
        <v>8.3000000000000004E-2</v>
      </c>
      <c r="E35" s="107" t="s">
        <v>226</v>
      </c>
      <c r="F35" s="107" t="s">
        <v>299</v>
      </c>
    </row>
    <row r="36" spans="1:6">
      <c r="A36" s="107" t="s">
        <v>302</v>
      </c>
      <c r="B36" s="107">
        <v>166</v>
      </c>
      <c r="C36" s="107" t="s">
        <v>300</v>
      </c>
      <c r="D36" s="109">
        <f t="shared" si="1"/>
        <v>0.16600000000000001</v>
      </c>
      <c r="E36" s="107" t="s">
        <v>226</v>
      </c>
      <c r="F36" s="107" t="s">
        <v>299</v>
      </c>
    </row>
    <row r="37" spans="1:6">
      <c r="A37" s="107" t="s">
        <v>301</v>
      </c>
      <c r="B37" s="107">
        <v>140</v>
      </c>
      <c r="C37" s="107" t="s">
        <v>300</v>
      </c>
      <c r="D37" s="109">
        <f t="shared" si="1"/>
        <v>0.14000000000000001</v>
      </c>
      <c r="E37" s="107" t="s">
        <v>226</v>
      </c>
      <c r="F37" s="107" t="s">
        <v>299</v>
      </c>
    </row>
    <row r="38" spans="1:6">
      <c r="A38" s="107" t="s">
        <v>167</v>
      </c>
      <c r="B38" s="107">
        <v>8</v>
      </c>
      <c r="C38" s="107" t="s">
        <v>300</v>
      </c>
      <c r="D38" s="109">
        <f t="shared" si="1"/>
        <v>8.0000000000000002E-3</v>
      </c>
      <c r="E38" s="107" t="s">
        <v>226</v>
      </c>
      <c r="F38" s="107" t="s">
        <v>299</v>
      </c>
    </row>
    <row r="39" spans="1:6">
      <c r="A39" s="107" t="s">
        <v>102</v>
      </c>
      <c r="B39" s="109">
        <v>0.20705000000000001</v>
      </c>
      <c r="C39" s="107" t="s">
        <v>19</v>
      </c>
      <c r="D39" s="109">
        <f>B39</f>
        <v>0.20705000000000001</v>
      </c>
      <c r="E39" s="107" t="s">
        <v>298</v>
      </c>
      <c r="F39" s="110" t="s">
        <v>297</v>
      </c>
    </row>
    <row r="40" spans="1:6">
      <c r="A40" s="107" t="s">
        <v>251</v>
      </c>
      <c r="B40" s="109">
        <v>0.35507</v>
      </c>
      <c r="C40" s="107" t="s">
        <v>19</v>
      </c>
      <c r="D40" s="109">
        <f>electricity_factors6[[#This Row],[emissions intensity (raw)]]</f>
        <v>0.35507</v>
      </c>
      <c r="E40" s="107" t="s">
        <v>296</v>
      </c>
    </row>
    <row r="41" spans="1:6">
      <c r="A41" s="107" t="s">
        <v>295</v>
      </c>
      <c r="D41" s="109">
        <f>B41/1000</f>
        <v>0</v>
      </c>
    </row>
  </sheetData>
  <hyperlinks>
    <hyperlink ref="F39" r:id="rId1" xr:uid="{03E62A4D-4B0F-433B-9D9E-7148FF027AF7}"/>
    <hyperlink ref="F5" r:id="rId2" xr:uid="{D56A08E2-E4A3-4C94-9198-BB192A0A8105}"/>
    <hyperlink ref="F4" r:id="rId3" xr:uid="{73BFF84E-355E-4C1E-8555-7E8439B97FCA}"/>
  </hyperlinks>
  <pageMargins left="0.7" right="0.7" top="0.75" bottom="0.75" header="0.3" footer="0.3"/>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A1C72-054F-432F-83AF-D9DD3C505E9A}">
  <dimension ref="B2:R61"/>
  <sheetViews>
    <sheetView topLeftCell="M1" workbookViewId="0">
      <selection activeCell="N52" sqref="N52"/>
    </sheetView>
  </sheetViews>
  <sheetFormatPr defaultColWidth="8.85546875" defaultRowHeight="15"/>
  <cols>
    <col min="1" max="1" width="8.85546875" style="94"/>
    <col min="2" max="2" width="14.5703125" style="107" bestFit="1" customWidth="1"/>
    <col min="3" max="3" width="12.42578125" style="107" bestFit="1" customWidth="1"/>
    <col min="4" max="4" width="15.42578125" style="107" bestFit="1" customWidth="1"/>
    <col min="5" max="5" width="18.42578125" style="107" customWidth="1"/>
    <col min="6" max="6" width="18.7109375" style="107" customWidth="1"/>
    <col min="7" max="7" width="8.85546875" style="107"/>
    <col min="8" max="8" width="23.5703125" style="107" bestFit="1" customWidth="1"/>
    <col min="9" max="9" width="16.28515625" style="107" customWidth="1"/>
    <col min="10" max="10" width="17.7109375" style="107" customWidth="1"/>
    <col min="11" max="11" width="24.28515625" style="107" customWidth="1"/>
    <col min="12" max="12" width="21.42578125" style="107" customWidth="1"/>
    <col min="13" max="13" width="8.85546875" style="107"/>
    <col min="14" max="14" width="26.7109375" style="107" bestFit="1" customWidth="1"/>
    <col min="15" max="15" width="19.7109375" style="107" bestFit="1" customWidth="1"/>
    <col min="16" max="16" width="15.42578125" style="107" bestFit="1" customWidth="1"/>
    <col min="17" max="17" width="17.5703125" style="107" customWidth="1"/>
    <col min="18" max="18" width="19.5703125" style="107" bestFit="1" customWidth="1"/>
    <col min="19" max="16384" width="8.85546875" style="94"/>
  </cols>
  <sheetData>
    <row r="2" spans="2:18">
      <c r="B2" s="106" t="s">
        <v>294</v>
      </c>
      <c r="C2" s="106"/>
      <c r="D2" s="106"/>
      <c r="E2" s="106" t="s">
        <v>288</v>
      </c>
      <c r="F2" s="106"/>
      <c r="H2" s="106" t="s">
        <v>293</v>
      </c>
      <c r="I2" s="106"/>
      <c r="J2" s="110" t="s">
        <v>292</v>
      </c>
      <c r="K2" s="107" t="s">
        <v>291</v>
      </c>
      <c r="N2" s="106" t="s">
        <v>290</v>
      </c>
      <c r="O2" s="107" t="s">
        <v>289</v>
      </c>
      <c r="Q2" s="106" t="s">
        <v>288</v>
      </c>
    </row>
    <row r="3" spans="2:18" ht="30">
      <c r="B3" s="111" t="s">
        <v>287</v>
      </c>
      <c r="C3" s="111" t="s">
        <v>286</v>
      </c>
      <c r="D3" s="111" t="s">
        <v>280</v>
      </c>
      <c r="E3" s="111" t="s">
        <v>279</v>
      </c>
      <c r="F3" s="111" t="s">
        <v>278</v>
      </c>
      <c r="H3" s="111" t="s">
        <v>285</v>
      </c>
      <c r="I3" s="111" t="s">
        <v>7</v>
      </c>
      <c r="J3" s="111" t="s">
        <v>284</v>
      </c>
      <c r="K3" s="111" t="s">
        <v>283</v>
      </c>
      <c r="L3" s="111" t="s">
        <v>282</v>
      </c>
      <c r="N3" s="107" t="s">
        <v>281</v>
      </c>
      <c r="O3" s="107" t="s">
        <v>7</v>
      </c>
      <c r="P3" s="107" t="s">
        <v>280</v>
      </c>
      <c r="Q3" s="131" t="s">
        <v>279</v>
      </c>
      <c r="R3" s="132" t="s">
        <v>278</v>
      </c>
    </row>
    <row r="4" spans="2:18">
      <c r="B4" s="111" t="s">
        <v>277</v>
      </c>
      <c r="C4" s="111" t="s">
        <v>276</v>
      </c>
      <c r="D4" s="111"/>
      <c r="E4" s="112">
        <v>4.4499999999999997E-4</v>
      </c>
      <c r="F4" s="111" t="s">
        <v>275</v>
      </c>
      <c r="H4" s="111" t="s">
        <v>277</v>
      </c>
      <c r="I4" s="111" t="s">
        <v>276</v>
      </c>
      <c r="J4" s="111"/>
      <c r="K4" s="113">
        <v>445</v>
      </c>
      <c r="L4" s="114">
        <f>gcp_regions8[[#This Row],[Grid carbon intensity (gCO2eq / kWh)]]/1000000</f>
        <v>4.4499999999999997E-4</v>
      </c>
      <c r="N4" s="111" t="s">
        <v>277</v>
      </c>
      <c r="O4" s="111" t="s">
        <v>276</v>
      </c>
      <c r="Q4" s="117">
        <v>4.4499999999999997E-4</v>
      </c>
      <c r="R4" s="107" t="s">
        <v>275</v>
      </c>
    </row>
    <row r="5" spans="2:18">
      <c r="B5" s="107" t="s">
        <v>274</v>
      </c>
      <c r="C5" s="107" t="s">
        <v>251</v>
      </c>
      <c r="D5" s="107" t="s">
        <v>257</v>
      </c>
      <c r="E5" s="115">
        <v>3.79069E-4</v>
      </c>
      <c r="F5" s="107" t="s">
        <v>226</v>
      </c>
      <c r="H5" s="107" t="s">
        <v>273</v>
      </c>
      <c r="I5" s="107" t="s">
        <v>210</v>
      </c>
      <c r="J5" s="107">
        <v>0.15</v>
      </c>
      <c r="K5" s="116">
        <v>656.85</v>
      </c>
      <c r="L5" s="117">
        <f>gcp_regions8[[#This Row],[Grid carbon intensity (gCO2eq / kWh)]]/1000000</f>
        <v>6.5685000000000006E-4</v>
      </c>
      <c r="N5" s="107" t="s">
        <v>272</v>
      </c>
      <c r="O5" s="107" t="s">
        <v>128</v>
      </c>
      <c r="P5" s="107" t="s">
        <v>271</v>
      </c>
      <c r="Q5" s="117">
        <v>4.2625399999999999E-4</v>
      </c>
      <c r="R5" s="107" t="s">
        <v>226</v>
      </c>
    </row>
    <row r="6" spans="2:18">
      <c r="B6" s="107" t="s">
        <v>270</v>
      </c>
      <c r="C6" s="107" t="s">
        <v>251</v>
      </c>
      <c r="D6" s="107" t="s">
        <v>253</v>
      </c>
      <c r="E6" s="115">
        <v>4.1060800000000002E-4</v>
      </c>
      <c r="F6" s="107" t="s">
        <v>226</v>
      </c>
      <c r="H6" s="107" t="s">
        <v>269</v>
      </c>
      <c r="I6" s="107" t="s">
        <v>268</v>
      </c>
      <c r="J6" s="107">
        <v>0.17</v>
      </c>
      <c r="K6" s="116">
        <v>439.29</v>
      </c>
      <c r="L6" s="117">
        <f>gcp_regions8[[#This Row],[Grid carbon intensity (gCO2eq / kWh)]]/1000000</f>
        <v>4.3929E-4</v>
      </c>
      <c r="N6" s="107" t="s">
        <v>267</v>
      </c>
      <c r="O6" s="107" t="s">
        <v>263</v>
      </c>
      <c r="P6" s="107" t="s">
        <v>257</v>
      </c>
      <c r="Q6" s="117">
        <v>3.79069E-4</v>
      </c>
      <c r="R6" s="107" t="s">
        <v>226</v>
      </c>
    </row>
    <row r="7" spans="2:18">
      <c r="B7" s="107" t="s">
        <v>266</v>
      </c>
      <c r="C7" s="107" t="s">
        <v>251</v>
      </c>
      <c r="D7" s="107" t="s">
        <v>227</v>
      </c>
      <c r="E7" s="115">
        <v>3.2216699999999999E-4</v>
      </c>
      <c r="F7" s="107" t="s">
        <v>226</v>
      </c>
      <c r="H7" s="107" t="s">
        <v>265</v>
      </c>
      <c r="I7" s="107" t="s">
        <v>220</v>
      </c>
      <c r="J7" s="107">
        <v>0.01</v>
      </c>
      <c r="K7" s="116">
        <v>505.02</v>
      </c>
      <c r="L7" s="117">
        <f>gcp_regions8[[#This Row],[Grid carbon intensity (gCO2eq / kWh)]]/1000000</f>
        <v>5.0502000000000001E-4</v>
      </c>
      <c r="N7" s="107" t="s">
        <v>264</v>
      </c>
      <c r="O7" s="107" t="s">
        <v>263</v>
      </c>
      <c r="P7" s="107" t="s">
        <v>257</v>
      </c>
      <c r="Q7" s="117">
        <v>3.79069E-4</v>
      </c>
      <c r="R7" s="107" t="s">
        <v>226</v>
      </c>
    </row>
    <row r="8" spans="2:18">
      <c r="B8" s="107" t="s">
        <v>262</v>
      </c>
      <c r="C8" s="107" t="s">
        <v>251</v>
      </c>
      <c r="D8" s="107" t="s">
        <v>227</v>
      </c>
      <c r="E8" s="115">
        <v>3.2216699999999999E-4</v>
      </c>
      <c r="F8" s="107" t="s">
        <v>226</v>
      </c>
      <c r="H8" s="107" t="s">
        <v>261</v>
      </c>
      <c r="I8" s="107" t="s">
        <v>260</v>
      </c>
      <c r="J8" s="107">
        <v>0.17</v>
      </c>
      <c r="K8" s="116">
        <v>452.85</v>
      </c>
      <c r="L8" s="117">
        <f>gcp_regions8[[#This Row],[Grid carbon intensity (gCO2eq / kWh)]]/1000000</f>
        <v>4.5285000000000003E-4</v>
      </c>
      <c r="N8" s="107" t="s">
        <v>259</v>
      </c>
      <c r="O8" s="107" t="s">
        <v>122</v>
      </c>
      <c r="P8" s="107" t="s">
        <v>257</v>
      </c>
      <c r="Q8" s="117">
        <v>3.79069E-4</v>
      </c>
      <c r="R8" s="107" t="s">
        <v>226</v>
      </c>
    </row>
    <row r="9" spans="2:18">
      <c r="B9" s="107" t="s">
        <v>258</v>
      </c>
      <c r="C9" s="107" t="s">
        <v>251</v>
      </c>
      <c r="D9" s="107" t="s">
        <v>257</v>
      </c>
      <c r="E9" s="115">
        <v>3.79069E-4</v>
      </c>
      <c r="F9" s="107" t="s">
        <v>226</v>
      </c>
      <c r="H9" s="107" t="s">
        <v>256</v>
      </c>
      <c r="I9" s="107" t="s">
        <v>169</v>
      </c>
      <c r="J9" s="107">
        <v>0.46</v>
      </c>
      <c r="K9" s="116">
        <v>296.19</v>
      </c>
      <c r="L9" s="117">
        <f>gcp_regions8[[#This Row],[Grid carbon intensity (gCO2eq / kWh)]]/1000000</f>
        <v>2.9618999999999999E-4</v>
      </c>
      <c r="N9" s="107" t="s">
        <v>255</v>
      </c>
      <c r="O9" s="107" t="s">
        <v>254</v>
      </c>
      <c r="P9" s="107" t="s">
        <v>253</v>
      </c>
      <c r="Q9" s="117">
        <v>4.1060800000000002E-4</v>
      </c>
      <c r="R9" s="107" t="s">
        <v>226</v>
      </c>
    </row>
    <row r="10" spans="2:18">
      <c r="B10" s="107" t="s">
        <v>252</v>
      </c>
      <c r="C10" s="107" t="s">
        <v>251</v>
      </c>
      <c r="D10" s="107" t="s">
        <v>227</v>
      </c>
      <c r="E10" s="115">
        <v>3.2216699999999999E-4</v>
      </c>
      <c r="F10" s="107" t="s">
        <v>226</v>
      </c>
      <c r="H10" s="107" t="s">
        <v>250</v>
      </c>
      <c r="I10" s="107" t="s">
        <v>249</v>
      </c>
      <c r="J10" s="107">
        <v>0.37</v>
      </c>
      <c r="K10" s="116">
        <v>356.57</v>
      </c>
      <c r="L10" s="117">
        <f>gcp_regions8[[#This Row],[Grid carbon intensity (gCO2eq / kWh)]]/1000000</f>
        <v>3.5657000000000001E-4</v>
      </c>
      <c r="N10" s="107" t="s">
        <v>248</v>
      </c>
      <c r="O10" s="107" t="s">
        <v>247</v>
      </c>
      <c r="P10" s="107" t="s">
        <v>246</v>
      </c>
      <c r="Q10" s="117">
        <v>3.7323100000000002E-4</v>
      </c>
      <c r="R10" s="107" t="s">
        <v>226</v>
      </c>
    </row>
    <row r="11" spans="2:18">
      <c r="B11" s="107" t="s">
        <v>245</v>
      </c>
      <c r="C11" s="107" t="s">
        <v>202</v>
      </c>
      <c r="E11" s="115">
        <v>9.0059999999999999E-4</v>
      </c>
      <c r="F11" s="107" t="s">
        <v>73</v>
      </c>
      <c r="H11" s="107" t="s">
        <v>244</v>
      </c>
      <c r="I11" s="107" t="s">
        <v>145</v>
      </c>
      <c r="J11" s="107">
        <v>0.09</v>
      </c>
      <c r="K11" s="116">
        <v>678.76</v>
      </c>
      <c r="L11" s="117">
        <f>gcp_regions8[[#This Row],[Grid carbon intensity (gCO2eq / kWh)]]/1000000</f>
        <v>6.7876000000000004E-4</v>
      </c>
      <c r="N11" s="107" t="s">
        <v>243</v>
      </c>
      <c r="O11" s="107" t="s">
        <v>242</v>
      </c>
      <c r="P11" s="107" t="s">
        <v>227</v>
      </c>
      <c r="Q11" s="117">
        <v>3.2216699999999999E-4</v>
      </c>
      <c r="R11" s="107" t="s">
        <v>226</v>
      </c>
    </row>
    <row r="12" spans="2:18">
      <c r="B12" s="107" t="s">
        <v>241</v>
      </c>
      <c r="C12" s="107" t="s">
        <v>220</v>
      </c>
      <c r="E12" s="115">
        <v>7.1000000000000002E-4</v>
      </c>
      <c r="F12" s="107" t="s">
        <v>73</v>
      </c>
      <c r="H12" s="107" t="s">
        <v>240</v>
      </c>
      <c r="I12" s="107" t="s">
        <v>239</v>
      </c>
      <c r="J12" s="107">
        <v>0.28999999999999998</v>
      </c>
      <c r="K12" s="116">
        <v>531.83000000000004</v>
      </c>
      <c r="L12" s="117">
        <f>gcp_regions8[[#This Row],[Grid carbon intensity (gCO2eq / kWh)]]/1000000</f>
        <v>5.3183000000000006E-4</v>
      </c>
      <c r="N12" s="107" t="s">
        <v>238</v>
      </c>
      <c r="O12" s="107" t="s">
        <v>237</v>
      </c>
      <c r="P12" s="107" t="s">
        <v>227</v>
      </c>
      <c r="Q12" s="117">
        <v>3.2216699999999999E-4</v>
      </c>
      <c r="R12" s="107" t="s">
        <v>226</v>
      </c>
    </row>
    <row r="13" spans="2:18">
      <c r="B13" s="107" t="s">
        <v>236</v>
      </c>
      <c r="C13" s="107" t="s">
        <v>149</v>
      </c>
      <c r="E13" s="115">
        <v>7.0819999999999998E-4</v>
      </c>
      <c r="F13" s="107" t="s">
        <v>73</v>
      </c>
      <c r="H13" s="107" t="s">
        <v>235</v>
      </c>
      <c r="I13" s="107" t="s">
        <v>215</v>
      </c>
      <c r="J13" s="107">
        <v>0.04</v>
      </c>
      <c r="K13" s="116">
        <v>366.85</v>
      </c>
      <c r="L13" s="117">
        <f>gcp_regions8[[#This Row],[Grid carbon intensity (gCO2eq / kWh)]]/1000000</f>
        <v>3.6685E-4</v>
      </c>
      <c r="N13" s="107" t="s">
        <v>234</v>
      </c>
      <c r="O13" s="107" t="s">
        <v>233</v>
      </c>
      <c r="P13" s="107" t="s">
        <v>227</v>
      </c>
      <c r="Q13" s="117">
        <v>3.2216699999999999E-4</v>
      </c>
      <c r="R13" s="107" t="s">
        <v>226</v>
      </c>
    </row>
    <row r="14" spans="2:18">
      <c r="B14" s="107" t="s">
        <v>232</v>
      </c>
      <c r="C14" s="107" t="s">
        <v>174</v>
      </c>
      <c r="E14" s="115">
        <v>4.6579999999999999E-4</v>
      </c>
      <c r="F14" s="107" t="s">
        <v>73</v>
      </c>
      <c r="H14" s="107" t="s">
        <v>231</v>
      </c>
      <c r="I14" s="107" t="s">
        <v>230</v>
      </c>
      <c r="J14" s="107">
        <v>0.18</v>
      </c>
      <c r="K14" s="116">
        <v>560.54999999999995</v>
      </c>
      <c r="L14" s="117">
        <f>gcp_regions8[[#This Row],[Grid carbon intensity (gCO2eq / kWh)]]/1000000</f>
        <v>5.6054999999999994E-4</v>
      </c>
      <c r="N14" s="107" t="s">
        <v>229</v>
      </c>
      <c r="O14" s="107" t="s">
        <v>228</v>
      </c>
      <c r="P14" s="107" t="s">
        <v>227</v>
      </c>
      <c r="Q14" s="117">
        <v>3.2216699999999999E-4</v>
      </c>
      <c r="R14" s="107" t="s">
        <v>226</v>
      </c>
    </row>
    <row r="15" spans="2:18">
      <c r="B15" s="107" t="s">
        <v>225</v>
      </c>
      <c r="C15" s="107" t="s">
        <v>224</v>
      </c>
      <c r="E15" s="115">
        <v>4.1560000000000002E-4</v>
      </c>
      <c r="F15" s="107" t="s">
        <v>73</v>
      </c>
      <c r="H15" s="107" t="s">
        <v>223</v>
      </c>
      <c r="I15" s="107" t="s">
        <v>222</v>
      </c>
      <c r="J15" s="107">
        <v>0.34</v>
      </c>
      <c r="K15" s="116">
        <v>497.5</v>
      </c>
      <c r="L15" s="117">
        <f>gcp_regions8[[#This Row],[Grid carbon intensity (gCO2eq / kWh)]]/1000000</f>
        <v>4.975E-4</v>
      </c>
      <c r="N15" s="107" t="s">
        <v>221</v>
      </c>
      <c r="O15" s="107" t="s">
        <v>220</v>
      </c>
      <c r="Q15" s="117">
        <v>7.1000000000000002E-4</v>
      </c>
      <c r="R15" s="107" t="s">
        <v>73</v>
      </c>
    </row>
    <row r="16" spans="2:18">
      <c r="B16" s="107" t="s">
        <v>219</v>
      </c>
      <c r="C16" s="107" t="s">
        <v>215</v>
      </c>
      <c r="E16" s="115">
        <v>4.08E-4</v>
      </c>
      <c r="F16" s="107" t="s">
        <v>73</v>
      </c>
      <c r="H16" s="107" t="s">
        <v>218</v>
      </c>
      <c r="I16" s="107" t="s">
        <v>217</v>
      </c>
      <c r="J16" s="107">
        <v>0.39</v>
      </c>
      <c r="K16" s="116">
        <v>454.37</v>
      </c>
      <c r="L16" s="117">
        <f>gcp_regions8[[#This Row],[Grid carbon intensity (gCO2eq / kWh)]]/1000000</f>
        <v>4.5437E-4</v>
      </c>
      <c r="N16" s="107" t="s">
        <v>216</v>
      </c>
      <c r="O16" s="107" t="s">
        <v>215</v>
      </c>
      <c r="Q16" s="117">
        <v>4.08E-4</v>
      </c>
      <c r="R16" s="107" t="s">
        <v>73</v>
      </c>
    </row>
    <row r="17" spans="2:18">
      <c r="B17" s="107" t="s">
        <v>214</v>
      </c>
      <c r="C17" s="107" t="s">
        <v>198</v>
      </c>
      <c r="E17" s="115">
        <v>7.6000000000000004E-4</v>
      </c>
      <c r="F17" s="107" t="s">
        <v>73</v>
      </c>
      <c r="H17" s="107" t="s">
        <v>213</v>
      </c>
      <c r="I17" s="107" t="s">
        <v>212</v>
      </c>
      <c r="J17" s="107">
        <v>0.4</v>
      </c>
      <c r="K17" s="116">
        <v>642.88</v>
      </c>
      <c r="L17" s="117">
        <f>gcp_regions8[[#This Row],[Grid carbon intensity (gCO2eq / kWh)]]/1000000</f>
        <v>6.4287999999999997E-4</v>
      </c>
      <c r="N17" s="107" t="s">
        <v>211</v>
      </c>
      <c r="O17" s="107" t="s">
        <v>210</v>
      </c>
      <c r="Q17" s="117">
        <v>9.0059999999999999E-4</v>
      </c>
      <c r="R17" s="107" t="s">
        <v>73</v>
      </c>
    </row>
    <row r="18" spans="2:18">
      <c r="B18" s="107" t="s">
        <v>209</v>
      </c>
      <c r="C18" s="107" t="s">
        <v>174</v>
      </c>
      <c r="E18" s="115">
        <v>4.6579999999999999E-4</v>
      </c>
      <c r="F18" s="107" t="s">
        <v>73</v>
      </c>
      <c r="H18" s="107" t="s">
        <v>208</v>
      </c>
      <c r="I18" s="107" t="s">
        <v>207</v>
      </c>
      <c r="J18" s="107">
        <v>0.98</v>
      </c>
      <c r="K18" s="116">
        <v>39.32</v>
      </c>
      <c r="L18" s="117">
        <f>gcp_regions8[[#This Row],[Grid carbon intensity (gCO2eq / kWh)]]/1000000</f>
        <v>3.9320000000000003E-5</v>
      </c>
      <c r="N18" s="107" t="s">
        <v>206</v>
      </c>
      <c r="O18" s="107" t="s">
        <v>202</v>
      </c>
      <c r="Q18" s="117">
        <v>9.0059999999999999E-4</v>
      </c>
      <c r="R18" s="107" t="s">
        <v>73</v>
      </c>
    </row>
    <row r="19" spans="2:18">
      <c r="B19" s="107" t="s">
        <v>205</v>
      </c>
      <c r="C19" s="107" t="s">
        <v>82</v>
      </c>
      <c r="E19" s="115">
        <v>1.2E-4</v>
      </c>
      <c r="F19" s="107" t="s">
        <v>73</v>
      </c>
      <c r="H19" s="107" t="s">
        <v>204</v>
      </c>
      <c r="I19" s="107" t="s">
        <v>203</v>
      </c>
      <c r="J19" s="107">
        <v>1</v>
      </c>
      <c r="K19" s="116">
        <v>2.73</v>
      </c>
      <c r="L19" s="117">
        <f>gcp_regions8[[#This Row],[Grid carbon intensity (gCO2eq / kWh)]]/1000000</f>
        <v>2.7300000000000001E-6</v>
      </c>
      <c r="N19" s="107" t="s">
        <v>202</v>
      </c>
      <c r="O19" s="107" t="s">
        <v>202</v>
      </c>
      <c r="Q19" s="117">
        <v>9.0059999999999999E-4</v>
      </c>
      <c r="R19" s="107" t="s">
        <v>73</v>
      </c>
    </row>
    <row r="20" spans="2:18">
      <c r="B20" s="107" t="s">
        <v>201</v>
      </c>
      <c r="C20" s="107" t="s">
        <v>196</v>
      </c>
      <c r="E20" s="115">
        <v>5.3740000000000005E-4</v>
      </c>
      <c r="F20" s="107" t="s">
        <v>73</v>
      </c>
      <c r="H20" s="107" t="s">
        <v>200</v>
      </c>
      <c r="I20" s="107" t="s">
        <v>199</v>
      </c>
      <c r="J20" s="107">
        <v>0.87</v>
      </c>
      <c r="K20" s="116">
        <v>89.04</v>
      </c>
      <c r="L20" s="117">
        <f>gcp_regions8[[#This Row],[Grid carbon intensity (gCO2eq / kWh)]]/1000000</f>
        <v>8.9040000000000001E-5</v>
      </c>
      <c r="N20" s="107" t="s">
        <v>198</v>
      </c>
      <c r="O20" s="107" t="s">
        <v>198</v>
      </c>
      <c r="Q20" s="117">
        <v>7.9000000000000001E-4</v>
      </c>
      <c r="R20" s="107" t="s">
        <v>73</v>
      </c>
    </row>
    <row r="21" spans="2:18">
      <c r="B21" s="107" t="s">
        <v>197</v>
      </c>
      <c r="C21" s="107" t="s">
        <v>196</v>
      </c>
      <c r="E21" s="115">
        <v>5.3740000000000005E-4</v>
      </c>
      <c r="F21" s="107" t="s">
        <v>73</v>
      </c>
      <c r="H21" s="107" t="s">
        <v>195</v>
      </c>
      <c r="I21" s="107" t="s">
        <v>194</v>
      </c>
      <c r="J21" s="107">
        <v>0.84</v>
      </c>
      <c r="K21" s="116">
        <v>103.37</v>
      </c>
      <c r="L21" s="117">
        <f>gcp_regions8[[#This Row],[Grid carbon intensity (gCO2eq / kWh)]]/1000000</f>
        <v>1.0337000000000001E-4</v>
      </c>
      <c r="N21" s="107" t="s">
        <v>193</v>
      </c>
      <c r="O21" s="107" t="s">
        <v>189</v>
      </c>
      <c r="Q21" s="117">
        <v>7.9000000000000001E-4</v>
      </c>
      <c r="R21" s="107" t="s">
        <v>73</v>
      </c>
    </row>
    <row r="22" spans="2:18">
      <c r="B22" s="107" t="s">
        <v>192</v>
      </c>
      <c r="C22" s="107" t="s">
        <v>93</v>
      </c>
      <c r="E22" s="115">
        <v>3.1100000000000002E-4</v>
      </c>
      <c r="F22" s="107" t="s">
        <v>95</v>
      </c>
      <c r="H22" s="107" t="s">
        <v>191</v>
      </c>
      <c r="I22" s="107" t="s">
        <v>98</v>
      </c>
      <c r="J22" s="107">
        <v>0.79</v>
      </c>
      <c r="K22" s="116">
        <v>105.94</v>
      </c>
      <c r="L22" s="117">
        <f>gcp_regions8[[#This Row],[Grid carbon intensity (gCO2eq / kWh)]]/1000000</f>
        <v>1.0593999999999999E-4</v>
      </c>
      <c r="N22" s="107" t="s">
        <v>190</v>
      </c>
      <c r="O22" s="107" t="s">
        <v>189</v>
      </c>
      <c r="Q22" s="117">
        <v>7.9000000000000001E-4</v>
      </c>
      <c r="R22" s="107" t="s">
        <v>73</v>
      </c>
    </row>
    <row r="23" spans="2:18">
      <c r="B23" s="107" t="s">
        <v>188</v>
      </c>
      <c r="C23" s="107" t="s">
        <v>134</v>
      </c>
      <c r="E23" s="115">
        <v>2.786E-4</v>
      </c>
      <c r="F23" s="107" t="s">
        <v>95</v>
      </c>
      <c r="H23" s="107" t="s">
        <v>187</v>
      </c>
      <c r="I23" s="107" t="s">
        <v>91</v>
      </c>
      <c r="J23" s="107">
        <v>0.68</v>
      </c>
      <c r="K23" s="116">
        <v>275.82</v>
      </c>
      <c r="L23" s="117">
        <f>gcp_regions8[[#This Row],[Grid carbon intensity (gCO2eq / kWh)]]/1000000</f>
        <v>2.7581999999999997E-4</v>
      </c>
      <c r="N23" s="107" t="s">
        <v>186</v>
      </c>
      <c r="O23" s="107" t="s">
        <v>185</v>
      </c>
      <c r="Q23" s="117">
        <v>7.9000000000000001E-4</v>
      </c>
      <c r="R23" s="107" t="s">
        <v>73</v>
      </c>
    </row>
    <row r="24" spans="2:18">
      <c r="B24" s="107" t="s">
        <v>184</v>
      </c>
      <c r="C24" s="107" t="s">
        <v>183</v>
      </c>
      <c r="E24" s="115">
        <v>2.2499999999999999E-4</v>
      </c>
      <c r="F24" s="107" t="s">
        <v>95</v>
      </c>
      <c r="H24" s="107" t="s">
        <v>182</v>
      </c>
      <c r="I24" s="107" t="s">
        <v>181</v>
      </c>
      <c r="J24" s="107">
        <v>0.83</v>
      </c>
      <c r="K24" s="116">
        <v>208.81</v>
      </c>
      <c r="L24" s="117">
        <f>gcp_regions8[[#This Row],[Grid carbon intensity (gCO2eq / kWh)]]/1000000</f>
        <v>2.0881E-4</v>
      </c>
      <c r="N24" s="107" t="s">
        <v>180</v>
      </c>
      <c r="O24" s="107" t="s">
        <v>179</v>
      </c>
      <c r="Q24" s="117">
        <v>9.6000000000000002E-4</v>
      </c>
      <c r="R24" s="107" t="s">
        <v>73</v>
      </c>
    </row>
    <row r="25" spans="2:18">
      <c r="B25" s="107" t="s">
        <v>178</v>
      </c>
      <c r="C25" s="107" t="s">
        <v>177</v>
      </c>
      <c r="E25" s="115">
        <v>2.1340000000000001E-4</v>
      </c>
      <c r="F25" s="107" t="s">
        <v>95</v>
      </c>
      <c r="H25" s="107" t="s">
        <v>176</v>
      </c>
      <c r="I25" s="107" t="s">
        <v>175</v>
      </c>
      <c r="J25" s="107">
        <v>0.98</v>
      </c>
      <c r="K25" s="116">
        <v>15.05</v>
      </c>
      <c r="L25" s="117">
        <f>gcp_regions8[[#This Row],[Grid carbon intensity (gCO2eq / kWh)]]/1000000</f>
        <v>1.505E-5</v>
      </c>
      <c r="N25" s="107" t="s">
        <v>174</v>
      </c>
      <c r="O25" s="107" t="s">
        <v>174</v>
      </c>
      <c r="Q25" s="117">
        <v>4.6579999999999999E-4</v>
      </c>
      <c r="R25" s="107" t="s">
        <v>73</v>
      </c>
    </row>
    <row r="26" spans="2:18">
      <c r="B26" s="107" t="s">
        <v>173</v>
      </c>
      <c r="C26" s="107" t="s">
        <v>120</v>
      </c>
      <c r="E26" s="115">
        <v>5.1100000000000002E-5</v>
      </c>
      <c r="F26" s="107" t="s">
        <v>95</v>
      </c>
      <c r="H26" s="107" t="s">
        <v>172</v>
      </c>
      <c r="I26" s="107" t="s">
        <v>171</v>
      </c>
      <c r="J26" s="107">
        <v>0.73</v>
      </c>
      <c r="K26" s="116">
        <v>201.69</v>
      </c>
      <c r="L26" s="117">
        <f>gcp_regions8[[#This Row],[Grid carbon intensity (gCO2eq / kWh)]]/1000000</f>
        <v>2.0169E-4</v>
      </c>
      <c r="N26" s="107" t="s">
        <v>170</v>
      </c>
      <c r="O26" s="107" t="s">
        <v>169</v>
      </c>
      <c r="Q26" s="117">
        <v>4.6579999999999999E-4</v>
      </c>
      <c r="R26" s="107" t="s">
        <v>73</v>
      </c>
    </row>
    <row r="27" spans="2:18">
      <c r="B27" s="107" t="s">
        <v>168</v>
      </c>
      <c r="C27" s="107" t="s">
        <v>167</v>
      </c>
      <c r="E27" s="115">
        <v>8.8000000000000004E-6</v>
      </c>
      <c r="F27" s="107" t="s">
        <v>95</v>
      </c>
      <c r="H27" s="107" t="s">
        <v>166</v>
      </c>
      <c r="I27" s="107" t="s">
        <v>124</v>
      </c>
      <c r="J27" s="107">
        <v>0.96</v>
      </c>
      <c r="K27" s="116">
        <v>16.3</v>
      </c>
      <c r="L27" s="117">
        <f>gcp_regions8[[#This Row],[Grid carbon intensity (gCO2eq / kWh)]]/1000000</f>
        <v>1.63E-5</v>
      </c>
      <c r="N27" s="107" t="s">
        <v>165</v>
      </c>
      <c r="O27" s="107" t="s">
        <v>164</v>
      </c>
      <c r="Q27" s="117">
        <v>4.6579999999999999E-4</v>
      </c>
      <c r="R27" s="107" t="s">
        <v>73</v>
      </c>
    </row>
    <row r="28" spans="2:18">
      <c r="B28" s="107" t="s">
        <v>163</v>
      </c>
      <c r="C28" s="107" t="s">
        <v>162</v>
      </c>
      <c r="E28" s="115">
        <v>5.0589999999999999E-4</v>
      </c>
      <c r="F28" s="107" t="s">
        <v>73</v>
      </c>
      <c r="H28" s="107" t="s">
        <v>161</v>
      </c>
      <c r="I28" s="107" t="s">
        <v>160</v>
      </c>
      <c r="J28" s="107">
        <v>0.68</v>
      </c>
      <c r="K28" s="116">
        <v>275.82</v>
      </c>
      <c r="L28" s="117">
        <f>gcp_regions8[[#This Row],[Grid carbon intensity (gCO2eq / kWh)]]/1000000</f>
        <v>2.7581999999999997E-4</v>
      </c>
      <c r="N28" s="107" t="s">
        <v>152</v>
      </c>
      <c r="O28" s="107" t="s">
        <v>152</v>
      </c>
      <c r="Q28" s="117">
        <v>4.1560000000000002E-4</v>
      </c>
      <c r="R28" s="107" t="s">
        <v>73</v>
      </c>
    </row>
    <row r="29" spans="2:18">
      <c r="B29" s="107" t="s">
        <v>159</v>
      </c>
      <c r="C29" s="107" t="s">
        <v>74</v>
      </c>
      <c r="E29" s="115">
        <v>6.1699999999999995E-5</v>
      </c>
      <c r="F29" s="107" t="s">
        <v>73</v>
      </c>
      <c r="H29" s="107" t="s">
        <v>158</v>
      </c>
      <c r="I29" s="107" t="s">
        <v>157</v>
      </c>
      <c r="J29" s="107">
        <v>0.73</v>
      </c>
      <c r="K29" s="116">
        <v>201.69</v>
      </c>
      <c r="L29" s="117">
        <f>gcp_regions8[[#This Row],[Grid carbon intensity (gCO2eq / kWh)]]/1000000</f>
        <v>2.0169E-4</v>
      </c>
      <c r="N29" s="107" t="s">
        <v>156</v>
      </c>
      <c r="O29" s="107" t="s">
        <v>152</v>
      </c>
      <c r="Q29" s="117">
        <v>4.1560000000000002E-4</v>
      </c>
      <c r="R29" s="107" t="s">
        <v>73</v>
      </c>
    </row>
    <row r="30" spans="2:18">
      <c r="H30" s="107" t="s">
        <v>155</v>
      </c>
      <c r="I30" s="107" t="s">
        <v>154</v>
      </c>
      <c r="J30" s="107">
        <v>0.01</v>
      </c>
      <c r="K30" s="116">
        <v>382.23</v>
      </c>
      <c r="L30" s="117">
        <f>gcp_regions8[[#This Row],[Grid carbon intensity (gCO2eq / kWh)]]/1000000</f>
        <v>3.8223E-4</v>
      </c>
      <c r="N30" s="107" t="s">
        <v>153</v>
      </c>
      <c r="O30" s="107" t="s">
        <v>152</v>
      </c>
      <c r="Q30" s="117">
        <v>4.1560000000000002E-4</v>
      </c>
      <c r="R30" s="107" t="s">
        <v>73</v>
      </c>
    </row>
    <row r="31" spans="2:18">
      <c r="H31" s="107" t="s">
        <v>151</v>
      </c>
      <c r="I31" s="107" t="s">
        <v>150</v>
      </c>
      <c r="J31" s="107">
        <v>7.0000000000000007E-2</v>
      </c>
      <c r="K31" s="116">
        <v>433.75</v>
      </c>
      <c r="L31" s="117">
        <f>gcp_regions8[[#This Row],[Grid carbon intensity (gCO2eq / kWh)]]/1000000</f>
        <v>4.3375E-4</v>
      </c>
      <c r="N31" s="107" t="s">
        <v>149</v>
      </c>
      <c r="O31" s="107" t="s">
        <v>149</v>
      </c>
      <c r="Q31" s="117">
        <v>7.0819999999999998E-4</v>
      </c>
      <c r="R31" s="107" t="s">
        <v>73</v>
      </c>
    </row>
    <row r="32" spans="2:18">
      <c r="H32" s="107" t="s">
        <v>148</v>
      </c>
      <c r="I32" s="107" t="s">
        <v>147</v>
      </c>
      <c r="J32" s="107">
        <v>0.99</v>
      </c>
      <c r="K32" s="116">
        <v>5.48</v>
      </c>
      <c r="L32" s="117">
        <f>gcp_regions8[[#This Row],[Grid carbon intensity (gCO2eq / kWh)]]/1000000</f>
        <v>5.48E-6</v>
      </c>
      <c r="N32" s="107" t="s">
        <v>146</v>
      </c>
      <c r="O32" s="107" t="s">
        <v>145</v>
      </c>
      <c r="Q32" s="117">
        <v>7.0819999999999998E-4</v>
      </c>
      <c r="R32" s="107" t="s">
        <v>73</v>
      </c>
    </row>
    <row r="33" spans="8:18">
      <c r="H33" s="107" t="s">
        <v>144</v>
      </c>
      <c r="I33" s="107" t="s">
        <v>80</v>
      </c>
      <c r="J33" s="107">
        <v>0.84</v>
      </c>
      <c r="K33" s="116">
        <v>58.56</v>
      </c>
      <c r="L33" s="117">
        <f>gcp_regions8[[#This Row],[Grid carbon intensity (gCO2eq / kWh)]]/1000000</f>
        <v>5.8560000000000002E-5</v>
      </c>
      <c r="N33" s="107" t="s">
        <v>143</v>
      </c>
      <c r="O33" s="107" t="s">
        <v>142</v>
      </c>
      <c r="Q33" s="117">
        <v>7.0819999999999998E-4</v>
      </c>
      <c r="R33" s="107" t="s">
        <v>73</v>
      </c>
    </row>
    <row r="34" spans="8:18">
      <c r="H34" s="107" t="s">
        <v>141</v>
      </c>
      <c r="I34" s="107" t="s">
        <v>140</v>
      </c>
      <c r="J34" s="107">
        <v>0.19</v>
      </c>
      <c r="K34" s="116">
        <v>305</v>
      </c>
      <c r="L34" s="117">
        <f>gcp_regions8[[#This Row],[Grid carbon intensity (gCO2eq / kWh)]]/1000000</f>
        <v>3.0499999999999999E-4</v>
      </c>
      <c r="N34" s="107" t="s">
        <v>139</v>
      </c>
      <c r="O34" s="107" t="s">
        <v>138</v>
      </c>
      <c r="Q34" s="117">
        <v>7.0819999999999998E-4</v>
      </c>
      <c r="R34" s="107" t="s">
        <v>73</v>
      </c>
    </row>
    <row r="35" spans="8:18">
      <c r="H35" s="107" t="s">
        <v>137</v>
      </c>
      <c r="I35" s="107" t="s">
        <v>136</v>
      </c>
      <c r="J35" s="107">
        <v>0.88</v>
      </c>
      <c r="K35" s="116">
        <v>67.319999999999993</v>
      </c>
      <c r="L35" s="117">
        <f>gcp_regions8[[#This Row],[Grid carbon intensity (gCO2eq / kWh)]]/1000000</f>
        <v>6.7319999999999999E-5</v>
      </c>
      <c r="N35" s="107" t="s">
        <v>135</v>
      </c>
      <c r="O35" s="107" t="s">
        <v>134</v>
      </c>
      <c r="Q35" s="117">
        <v>2.786E-4</v>
      </c>
      <c r="R35" s="107" t="s">
        <v>95</v>
      </c>
    </row>
    <row r="36" spans="8:18">
      <c r="H36" s="107" t="s">
        <v>133</v>
      </c>
      <c r="I36" s="107" t="s">
        <v>132</v>
      </c>
      <c r="J36" s="107">
        <v>0.92</v>
      </c>
      <c r="K36" s="116">
        <v>238</v>
      </c>
      <c r="L36" s="117">
        <f>gcp_regions8[[#This Row],[Grid carbon intensity (gCO2eq / kWh)]]/1000000</f>
        <v>2.3800000000000001E-4</v>
      </c>
      <c r="N36" s="107" t="s">
        <v>131</v>
      </c>
      <c r="O36" s="107" t="s">
        <v>130</v>
      </c>
      <c r="Q36" s="117">
        <v>3.2840000000000001E-4</v>
      </c>
      <c r="R36" s="107" t="s">
        <v>95</v>
      </c>
    </row>
    <row r="37" spans="8:18">
      <c r="H37" s="107" t="s">
        <v>129</v>
      </c>
      <c r="I37" s="107" t="s">
        <v>128</v>
      </c>
      <c r="J37" s="107">
        <v>0.87</v>
      </c>
      <c r="K37" s="116">
        <v>412.72</v>
      </c>
      <c r="L37" s="117">
        <f>gcp_regions8[[#This Row],[Grid carbon intensity (gCO2eq / kWh)]]/1000000</f>
        <v>4.1272000000000005E-4</v>
      </c>
      <c r="N37" s="107" t="s">
        <v>120</v>
      </c>
      <c r="O37" s="107" t="s">
        <v>120</v>
      </c>
      <c r="Q37" s="117">
        <v>5.1279999999999997E-5</v>
      </c>
      <c r="R37" s="107" t="s">
        <v>73</v>
      </c>
    </row>
    <row r="38" spans="8:18">
      <c r="H38" s="107" t="s">
        <v>127</v>
      </c>
      <c r="I38" s="107" t="s">
        <v>126</v>
      </c>
      <c r="J38" s="107">
        <v>0.31</v>
      </c>
      <c r="K38" s="116">
        <v>575.77</v>
      </c>
      <c r="L38" s="117">
        <f>gcp_regions8[[#This Row],[Grid carbon intensity (gCO2eq / kWh)]]/1000000</f>
        <v>5.7576999999999997E-4</v>
      </c>
      <c r="N38" s="107" t="s">
        <v>125</v>
      </c>
      <c r="O38" s="107" t="s">
        <v>124</v>
      </c>
      <c r="Q38" s="117">
        <v>5.1279999999999997E-5</v>
      </c>
      <c r="R38" s="107" t="s">
        <v>73</v>
      </c>
    </row>
    <row r="39" spans="8:18">
      <c r="H39" s="107" t="s">
        <v>123</v>
      </c>
      <c r="I39" s="107" t="s">
        <v>122</v>
      </c>
      <c r="J39" s="107">
        <v>0.42</v>
      </c>
      <c r="K39" s="116">
        <v>340.42</v>
      </c>
      <c r="L39" s="117">
        <f>gcp_regions8[[#This Row],[Grid carbon intensity (gCO2eq / kWh)]]/1000000</f>
        <v>3.4042000000000002E-4</v>
      </c>
      <c r="N39" s="107" t="s">
        <v>121</v>
      </c>
      <c r="O39" s="107" t="s">
        <v>120</v>
      </c>
      <c r="Q39" s="117">
        <v>5.1279999999999997E-5</v>
      </c>
      <c r="R39" s="107" t="s">
        <v>73</v>
      </c>
    </row>
    <row r="40" spans="8:18">
      <c r="H40" s="107" t="s">
        <v>119</v>
      </c>
      <c r="I40" s="107" t="s">
        <v>118</v>
      </c>
      <c r="J40" s="107">
        <v>0.62</v>
      </c>
      <c r="K40" s="116">
        <v>323.05</v>
      </c>
      <c r="L40" s="117">
        <f>gcp_regions8[[#This Row],[Grid carbon intensity (gCO2eq / kWh)]]/1000000</f>
        <v>3.2305000000000002E-4</v>
      </c>
      <c r="N40" s="107" t="s">
        <v>117</v>
      </c>
      <c r="O40" s="107" t="s">
        <v>116</v>
      </c>
      <c r="Q40" s="117">
        <v>5.6699999999999999E-6</v>
      </c>
      <c r="R40" s="107" t="s">
        <v>73</v>
      </c>
    </row>
    <row r="41" spans="8:18">
      <c r="H41" s="107" t="s">
        <v>115</v>
      </c>
      <c r="I41" s="107" t="s">
        <v>114</v>
      </c>
      <c r="J41" s="107">
        <v>0.94</v>
      </c>
      <c r="K41" s="116">
        <v>302.95</v>
      </c>
      <c r="L41" s="117">
        <f>gcp_regions8[[#This Row],[Grid carbon intensity (gCO2eq / kWh)]]/1000000</f>
        <v>3.0294999999999996E-4</v>
      </c>
      <c r="N41" s="107" t="s">
        <v>106</v>
      </c>
      <c r="O41" s="107" t="s">
        <v>106</v>
      </c>
      <c r="Q41" s="117">
        <v>5.6699999999999999E-6</v>
      </c>
      <c r="R41" s="107" t="s">
        <v>73</v>
      </c>
    </row>
    <row r="42" spans="8:18">
      <c r="H42" s="107" t="s">
        <v>113</v>
      </c>
      <c r="I42" s="107" t="s">
        <v>112</v>
      </c>
      <c r="J42" s="107">
        <v>0.87</v>
      </c>
      <c r="K42" s="116">
        <v>79.23</v>
      </c>
      <c r="L42" s="117">
        <f>gcp_regions8[[#This Row],[Grid carbon intensity (gCO2eq / kWh)]]/1000000</f>
        <v>7.9229999999999999E-5</v>
      </c>
      <c r="N42" s="107" t="s">
        <v>111</v>
      </c>
      <c r="O42" s="107" t="s">
        <v>110</v>
      </c>
      <c r="Q42" s="117">
        <v>5.6699999999999999E-6</v>
      </c>
      <c r="R42" s="107" t="s">
        <v>73</v>
      </c>
    </row>
    <row r="43" spans="8:18">
      <c r="H43" s="107" t="s">
        <v>109</v>
      </c>
      <c r="I43" s="107" t="s">
        <v>108</v>
      </c>
      <c r="J43" s="107">
        <v>0.63</v>
      </c>
      <c r="K43" s="116">
        <v>169.28</v>
      </c>
      <c r="L43" s="117">
        <f>gcp_regions8[[#This Row],[Grid carbon intensity (gCO2eq / kWh)]]/1000000</f>
        <v>1.6928000000000001E-4</v>
      </c>
      <c r="N43" s="107" t="s">
        <v>107</v>
      </c>
      <c r="O43" s="107" t="s">
        <v>106</v>
      </c>
      <c r="Q43" s="117">
        <v>5.6699999999999999E-6</v>
      </c>
      <c r="R43" s="107" t="s">
        <v>73</v>
      </c>
    </row>
    <row r="44" spans="8:18">
      <c r="H44" s="107" t="s">
        <v>105</v>
      </c>
      <c r="I44" s="107" t="s">
        <v>104</v>
      </c>
      <c r="J44" s="107">
        <v>0.33</v>
      </c>
      <c r="K44" s="116">
        <v>555.16999999999996</v>
      </c>
      <c r="L44" s="117">
        <f>gcp_regions8[[#This Row],[Grid carbon intensity (gCO2eq / kWh)]]/1000000</f>
        <v>5.5517000000000001E-4</v>
      </c>
      <c r="N44" s="107" t="s">
        <v>103</v>
      </c>
      <c r="O44" s="107" t="s">
        <v>102</v>
      </c>
      <c r="Q44" s="117">
        <v>2.2499999999999999E-4</v>
      </c>
      <c r="R44" s="107" t="s">
        <v>95</v>
      </c>
    </row>
    <row r="45" spans="8:18">
      <c r="H45" s="107" t="s">
        <v>101</v>
      </c>
      <c r="I45" s="107" t="s">
        <v>100</v>
      </c>
      <c r="J45" s="107">
        <v>0.64</v>
      </c>
      <c r="K45" s="116">
        <v>357.3</v>
      </c>
      <c r="L45" s="117">
        <f>gcp_regions8[[#This Row],[Grid carbon intensity (gCO2eq / kWh)]]/1000000</f>
        <v>3.5730000000000001E-4</v>
      </c>
      <c r="N45" s="107" t="s">
        <v>99</v>
      </c>
      <c r="O45" s="107" t="s">
        <v>98</v>
      </c>
      <c r="Q45" s="117">
        <v>2.2499999999999999E-4</v>
      </c>
      <c r="R45" s="107" t="s">
        <v>95</v>
      </c>
    </row>
    <row r="46" spans="8:18">
      <c r="N46" s="107" t="s">
        <v>97</v>
      </c>
      <c r="O46" s="107" t="s">
        <v>96</v>
      </c>
      <c r="Q46" s="117">
        <v>2.2800000000000001E-4</v>
      </c>
      <c r="R46" s="107" t="s">
        <v>95</v>
      </c>
    </row>
    <row r="47" spans="8:18">
      <c r="N47" s="107" t="s">
        <v>93</v>
      </c>
      <c r="O47" s="107" t="s">
        <v>93</v>
      </c>
      <c r="Q47" s="117">
        <v>3.3866000000000001E-4</v>
      </c>
      <c r="R47" s="107" t="s">
        <v>73</v>
      </c>
    </row>
    <row r="48" spans="8:18">
      <c r="N48" s="107" t="s">
        <v>94</v>
      </c>
      <c r="O48" s="107" t="s">
        <v>93</v>
      </c>
      <c r="Q48" s="117">
        <v>3.3866000000000001E-4</v>
      </c>
      <c r="R48" s="107" t="s">
        <v>73</v>
      </c>
    </row>
    <row r="49" spans="14:18">
      <c r="N49" s="107" t="s">
        <v>92</v>
      </c>
      <c r="O49" s="107" t="s">
        <v>91</v>
      </c>
      <c r="Q49" s="117">
        <v>3.3866000000000001E-4</v>
      </c>
      <c r="R49" s="107" t="s">
        <v>73</v>
      </c>
    </row>
    <row r="50" spans="14:18">
      <c r="N50" s="107" t="s">
        <v>87</v>
      </c>
      <c r="O50" s="107" t="s">
        <v>87</v>
      </c>
      <c r="Q50" s="117">
        <v>7.6199999999999999E-6</v>
      </c>
      <c r="R50" s="107" t="s">
        <v>73</v>
      </c>
    </row>
    <row r="51" spans="14:18">
      <c r="N51" s="107" t="s">
        <v>90</v>
      </c>
      <c r="O51" s="107" t="s">
        <v>89</v>
      </c>
      <c r="Q51" s="117">
        <v>7.6199999999999999E-6</v>
      </c>
      <c r="R51" s="107" t="s">
        <v>73</v>
      </c>
    </row>
    <row r="52" spans="14:18">
      <c r="N52" s="107" t="s">
        <v>88</v>
      </c>
      <c r="O52" s="107" t="s">
        <v>87</v>
      </c>
      <c r="Q52" s="117">
        <v>7.6199999999999999E-6</v>
      </c>
      <c r="R52" s="107" t="s">
        <v>73</v>
      </c>
    </row>
    <row r="53" spans="14:18">
      <c r="N53" s="107" t="s">
        <v>83</v>
      </c>
      <c r="O53" s="107" t="s">
        <v>83</v>
      </c>
      <c r="Q53" s="117">
        <v>4.0410000000000001E-4</v>
      </c>
      <c r="R53" s="107" t="s">
        <v>73</v>
      </c>
    </row>
    <row r="54" spans="14:18">
      <c r="N54" s="107" t="s">
        <v>86</v>
      </c>
      <c r="O54" s="107" t="s">
        <v>85</v>
      </c>
      <c r="Q54" s="117">
        <v>4.0410000000000001E-4</v>
      </c>
      <c r="R54" s="107" t="s">
        <v>73</v>
      </c>
    </row>
    <row r="55" spans="14:18">
      <c r="N55" s="107" t="s">
        <v>84</v>
      </c>
      <c r="O55" s="107" t="s">
        <v>83</v>
      </c>
      <c r="Q55" s="117">
        <v>4.0410000000000001E-4</v>
      </c>
      <c r="R55" s="107" t="s">
        <v>73</v>
      </c>
    </row>
    <row r="56" spans="14:18">
      <c r="N56" s="107" t="s">
        <v>82</v>
      </c>
      <c r="O56" s="107" t="s">
        <v>82</v>
      </c>
      <c r="Q56" s="117">
        <v>1.2E-4</v>
      </c>
      <c r="R56" s="107" t="s">
        <v>73</v>
      </c>
    </row>
    <row r="57" spans="14:18">
      <c r="N57" s="107" t="s">
        <v>81</v>
      </c>
      <c r="O57" s="107" t="s">
        <v>80</v>
      </c>
      <c r="Q57" s="117">
        <v>1.2E-4</v>
      </c>
      <c r="R57" s="107" t="s">
        <v>73</v>
      </c>
    </row>
    <row r="58" spans="14:18">
      <c r="N58" s="107" t="s">
        <v>79</v>
      </c>
      <c r="O58" s="107" t="s">
        <v>78</v>
      </c>
      <c r="Q58" s="117">
        <v>1.2E-4</v>
      </c>
      <c r="R58" s="107" t="s">
        <v>73</v>
      </c>
    </row>
    <row r="59" spans="14:18">
      <c r="N59" s="107" t="s">
        <v>74</v>
      </c>
      <c r="O59" s="107" t="s">
        <v>74</v>
      </c>
      <c r="Q59" s="117">
        <v>6.1699999999999995E-5</v>
      </c>
      <c r="R59" s="107" t="s">
        <v>73</v>
      </c>
    </row>
    <row r="60" spans="14:18">
      <c r="N60" s="107" t="s">
        <v>77</v>
      </c>
      <c r="O60" s="107" t="s">
        <v>76</v>
      </c>
      <c r="Q60" s="117">
        <v>6.1699999999999995E-5</v>
      </c>
      <c r="R60" s="107" t="s">
        <v>73</v>
      </c>
    </row>
    <row r="61" spans="14:18">
      <c r="N61" s="107" t="s">
        <v>75</v>
      </c>
      <c r="O61" s="107" t="s">
        <v>74</v>
      </c>
      <c r="Q61" s="117">
        <v>6.1699999999999995E-5</v>
      </c>
      <c r="R61" s="107" t="s">
        <v>73</v>
      </c>
    </row>
  </sheetData>
  <hyperlinks>
    <hyperlink ref="J2" r:id="rId1" xr:uid="{231AC34C-3906-4AD2-A207-B50613820B1D}"/>
  </hyperlinks>
  <pageMargins left="0.7" right="0.7" top="0.75" bottom="0.75" header="0.3" footer="0.3"/>
  <tableParts count="3">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FCB4CF15CEC548BDD4860A6F591626" ma:contentTypeVersion="13" ma:contentTypeDescription="Create a new document." ma:contentTypeScope="" ma:versionID="251e9e2f753ad950b2adb5281a2c3f13">
  <xsd:schema xmlns:xsd="http://www.w3.org/2001/XMLSchema" xmlns:xs="http://www.w3.org/2001/XMLSchema" xmlns:p="http://schemas.microsoft.com/office/2006/metadata/properties" xmlns:ns2="09f604d3-f279-43fd-b2e9-35877ba3875a" xmlns:ns3="3a091920-f99b-4e01-b20e-222e3009d3d4" targetNamespace="http://schemas.microsoft.com/office/2006/metadata/properties" ma:root="true" ma:fieldsID="7096eb3467cc57b2008fe948bcfddee9" ns2:_="" ns3:_="">
    <xsd:import namespace="09f604d3-f279-43fd-b2e9-35877ba3875a"/>
    <xsd:import namespace="3a091920-f99b-4e01-b20e-222e3009d3d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f604d3-f279-43fd-b2e9-35877ba387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fbd6679-752f-472c-a0e7-a014469903c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091920-f99b-4e01-b20e-222e3009d3d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17e1526-049d-440a-aed4-e6aa5c766876}" ma:internalName="TaxCatchAll" ma:showField="CatchAllData" ma:web="3a091920-f99b-4e01-b20e-222e3009d3d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U D A A B Q S w M E F A A C A A g A w H O F W 0 p z n q e l A A A A 9 g A A A B I A H A B D b 2 5 m a W c v U G F j a 2 F n Z S 5 4 b W w g o h g A K K A U A A A A A A A A A A A A A A A A A A A A A A A A A A A A h Y + x D o I w F E V / h X S n h e p A y K M k O r h I Y m J i X J t a o R E e h h b L v z n 4 S f 6 C G E X d H O + 5 Z 7 j 3 f r 1 B P j R 1 c N G d N S 1 m J K Y R C T S q 9 m C w z E j v j m F C c g E b q U 6 y 1 M E o o 0 0 H e 8 h I 5 d w 5 Z c x 7 T / 2 M t l 3 J e B T F b F + s t 6 r S j S Q f 2 f y X Q 4 P W S V S a C N i 9 x g h O 4 3 l C e T R u A j Z B K A x + B T 5 2 z / Y H w r K v X d 9 p o T F c L Y B N E d j 7 g 3 g A U E s D B B Q A A g A I A M B z h V 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A c 4 V b K I p H u A 4 A A A A R A A A A E w A c A E Z v c m 1 1 b G F z L 1 N l Y 3 R p b 2 4 x L m 0 g o h g A K K A U A A A A A A A A A A A A A A A A A A A A A A A A A A A A K 0 5 N L s n M z 1 M I h t C G 1 g B Q S w E C L Q A U A A I A C A D A c 4 V b S n O e p 6 U A A A D 2 A A A A E g A A A A A A A A A A A A A A A A A A A A A A Q 2 9 u Z m l n L 1 B h Y 2 t h Z 2 U u e G 1 s U E s B A i 0 A F A A C A A g A w H O F W w / K 6 a u k A A A A 6 Q A A A B M A A A A A A A A A A A A A A A A A 8 Q A A A F t D b 2 5 0 Z W 5 0 X 1 R 5 c G V z X S 5 4 b W x Q S w E C L Q A U A A I A C A D A c 4 V 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A K l x z B d a z 0 S 3 E 7 d / + e E x m A A A A A A C A A A A A A A Q Z g A A A A E A A C A A A A D b + c o / p g q K l w E W p K E 6 l Y W I p R r F i D c n P j c r Z 6 / r R S i n s g A A A A A O g A A A A A I A A C A A A A D 4 Y 0 J 0 / T T w X Y K + + 3 R i q O x D k B D E 0 E i S U 1 N b r u v d d T W X W F A A A A C A 6 / x 1 a l + V 2 Q o c + K 9 K d W p Q g Z g z 5 2 V u p M d a M E L s N g 1 F E j M 9 d i 6 v w h d M l G X k Z h r n j K 7 y J O 4 K b K 3 C b V H Y z 4 j t E K Q 3 S E a e Z T 9 X s g 8 d M Y u 9 z 2 i 8 s k A A A A B M R 9 0 0 D y y n w o L N t 2 r V j W b t J W a T f I b u o e x 6 1 9 H O j 5 g t k + i o x y x F L Q 8 b l T X n 4 V 4 w M R K F O S W F f n p Q 8 h 1 e Y e 9 L C q 5 M < / 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9f604d3-f279-43fd-b2e9-35877ba3875a">
      <Terms xmlns="http://schemas.microsoft.com/office/infopath/2007/PartnerControls"/>
    </lcf76f155ced4ddcb4097134ff3c332f>
    <TaxCatchAll xmlns="3a091920-f99b-4e01-b20e-222e3009d3d4" xsi:nil="true"/>
  </documentManagement>
</p:properties>
</file>

<file path=customXml/itemProps1.xml><?xml version="1.0" encoding="utf-8"?>
<ds:datastoreItem xmlns:ds="http://schemas.openxmlformats.org/officeDocument/2006/customXml" ds:itemID="{37D13EC2-0966-45B8-857A-D75D26B700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f604d3-f279-43fd-b2e9-35877ba3875a"/>
    <ds:schemaRef ds:uri="3a091920-f99b-4e01-b20e-222e3009d3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355528-7017-427B-8623-41318357D423}">
  <ds:schemaRefs>
    <ds:schemaRef ds:uri="http://schemas.microsoft.com/DataMashup"/>
  </ds:schemaRefs>
</ds:datastoreItem>
</file>

<file path=customXml/itemProps3.xml><?xml version="1.0" encoding="utf-8"?>
<ds:datastoreItem xmlns:ds="http://schemas.openxmlformats.org/officeDocument/2006/customXml" ds:itemID="{0BF8EDC1-668A-4C4F-8E9B-28CD57F1AF0E}">
  <ds:schemaRefs>
    <ds:schemaRef ds:uri="http://schemas.microsoft.com/sharepoint/v3/contenttype/forms"/>
  </ds:schemaRefs>
</ds:datastoreItem>
</file>

<file path=customXml/itemProps4.xml><?xml version="1.0" encoding="utf-8"?>
<ds:datastoreItem xmlns:ds="http://schemas.openxmlformats.org/officeDocument/2006/customXml" ds:itemID="{234DFC9C-FAA4-4378-9B19-90652B4962D8}">
  <ds:schemaRefs>
    <ds:schemaRef ds:uri="486220cb-0981-4047-9209-010083c77ce1"/>
    <ds:schemaRef ds:uri="d32fd3c1-a9d2-4671-b626-c319eff835f4"/>
    <ds:schemaRef ds:uri="http://purl.org/dc/dcmitype/"/>
    <ds:schemaRef ds:uri="http://schemas.microsoft.com/office/2006/documentManagement/types"/>
    <ds:schemaRef ds:uri="f9762f0b-dbab-4e0d-8164-1983497044fa"/>
    <ds:schemaRef ds:uri="http://schemas.microsoft.com/office/infopath/2007/PartnerControls"/>
    <ds:schemaRef ds:uri="http://purl.org/dc/elements/1.1/"/>
    <ds:schemaRef ds:uri="http://schemas.openxmlformats.org/package/2006/metadata/core-properties"/>
    <ds:schemaRef ds:uri="http://purl.org/dc/terms/"/>
    <ds:schemaRef ds:uri="7d08dd8c-5428-48df-9836-d5edad74246b"/>
    <ds:schemaRef ds:uri="http://schemas.microsoft.com/office/2006/metadata/properties"/>
    <ds:schemaRef ds:uri="http://www.w3.org/XML/1998/namespace"/>
    <ds:schemaRef ds:uri="09f604d3-f279-43fd-b2e9-35877ba3875a"/>
    <ds:schemaRef ds:uri="3a091920-f99b-4e01-b20e-222e3009d3d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Summary</vt:lpstr>
      <vt:lpstr>On Premise</vt:lpstr>
      <vt:lpstr>In Cloud</vt:lpstr>
      <vt:lpstr>Networking</vt:lpstr>
      <vt:lpstr>End User and Admin</vt:lpstr>
      <vt:lpstr>Non-digital Admin</vt:lpstr>
      <vt:lpstr>Datasheet</vt:lpstr>
      <vt:lpstr>Grid factors</vt:lpstr>
      <vt:lpstr>Cloud factors</vt:lpstr>
      <vt:lpstr>Read me</vt:lpstr>
      <vt:lpstr>CountryList</vt:lpstr>
      <vt:lpstr>EndUser_Network_Emissions</vt:lpstr>
      <vt:lpstr>'Cloud factors'!list_aws_regions</vt:lpstr>
      <vt:lpstr>'Cloud factors'!list_azure_regions</vt:lpstr>
      <vt:lpstr>'Grid factors'!list_ef_countries</vt:lpstr>
      <vt:lpstr>'Cloud factors'!list_gcp_regions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Wickenden</dc:creator>
  <cp:lastModifiedBy>Jenny Mitcham</cp:lastModifiedBy>
  <cp:lastPrinted>2026-02-06T14:22:42Z</cp:lastPrinted>
  <dcterms:created xsi:type="dcterms:W3CDTF">2024-06-06T13:19:24Z</dcterms:created>
  <dcterms:modified xsi:type="dcterms:W3CDTF">2026-07-16T14:01:47Z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0x010100C5FCB4CF15CEC548BDD4860A6F591626</vt:lpwstr>
  </property>
  <property fmtid="{D5CDD505-2E9C-101B-9397-08002B2CF9AE}" pid="3" name="MediaServiceImageTags">
    <vt:lpwstr/>
  </property>
</Properties>
</file>