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jenny\DPC Dropbox\Jenny Mitcham\DPC Shared Folder\Good Practice\Carbon Footprint Toolkit\calculation tool\"/>
    </mc:Choice>
  </mc:AlternateContent>
  <xr:revisionPtr revIDLastSave="0" documentId="13_ncr:1_{83927BA2-475A-4979-9F9E-B346F41B024F}" xr6:coauthVersionLast="47" xr6:coauthVersionMax="47" xr10:uidLastSave="{00000000-0000-0000-0000-000000000000}"/>
  <bookViews>
    <workbookView xWindow="-120" yWindow="-120" windowWidth="29040" windowHeight="15720" xr2:uid="{00000000-000D-0000-FFFF-FFFF00000000}"/>
  </bookViews>
  <sheets>
    <sheet name="Summary" sheetId="7" r:id="rId1"/>
    <sheet name="On Premise" sheetId="1" r:id="rId2"/>
    <sheet name="In Cloud" sheetId="4" r:id="rId3"/>
    <sheet name="Networking" sheetId="2" r:id="rId4"/>
    <sheet name="Website Use" sheetId="3" r:id="rId5"/>
    <sheet name="Non-digital Admin" sheetId="8" r:id="rId6"/>
    <sheet name="Datasheet" sheetId="5" r:id="rId7"/>
    <sheet name="Grid factors" sheetId="11" r:id="rId8"/>
    <sheet name="Cloud factors" sheetId="10" r:id="rId9"/>
    <sheet name="Read me" sheetId="9" r:id="rId10"/>
  </sheets>
  <externalReferences>
    <externalReference r:id="rId11"/>
  </externalReferences>
  <definedNames>
    <definedName name="CountryList">'Grid factors'!$A$4:$A$41</definedName>
    <definedName name="EndUser_Network_Emissions">'Website Use'!$B$14</definedName>
    <definedName name="list_aws_regions" localSheetId="8">aws_regions7[AWS Region]</definedName>
    <definedName name="list_aws_regions" localSheetId="7">[1]!aws_regions[AWS Region]</definedName>
    <definedName name="list_aws_regions">[1]!aws_regions[AWS Region]</definedName>
    <definedName name="list_azure_regions" localSheetId="8">azure_regions9[MS Azure Region]</definedName>
    <definedName name="list_azure_regions" localSheetId="7">[1]!azure_regions[MS Azure Region]</definedName>
    <definedName name="list_azure_regions">[1]!azure_regions[MS Azure Region]</definedName>
    <definedName name="list_ef_countries" localSheetId="8">[1]!electricity_factors[Country]</definedName>
    <definedName name="list_ef_countries" localSheetId="7">electricity_factors6[Country]</definedName>
    <definedName name="list_ef_countries">[1]!electricity_factors[Country]</definedName>
    <definedName name="list_gcp_regions" localSheetId="8">gcp_regions8[Google Cloud Region]</definedName>
    <definedName name="list_gcp_regions" localSheetId="7">[1]!gcp_regions[Google Cloud Region]</definedName>
    <definedName name="list_gcp_regions">[1]!gcp_regions[Google Cloud Region]</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8" l="1"/>
  <c r="H39" i="1"/>
  <c r="K39" i="1"/>
  <c r="O39" i="1"/>
  <c r="H9" i="1"/>
  <c r="K9" i="1"/>
  <c r="O9" i="1"/>
  <c r="H16" i="1"/>
  <c r="K16" i="1"/>
  <c r="O16" i="1"/>
  <c r="H22" i="1"/>
  <c r="K22" i="1"/>
  <c r="O22" i="1"/>
  <c r="H30" i="1"/>
  <c r="K30" i="1"/>
  <c r="O30" i="1"/>
  <c r="H25" i="1"/>
  <c r="K25" i="1"/>
  <c r="O25" i="1"/>
  <c r="H38" i="1"/>
  <c r="K38" i="1"/>
  <c r="O38" i="1"/>
  <c r="H37" i="1"/>
  <c r="K37" i="1"/>
  <c r="O37" i="1"/>
  <c r="H29" i="1"/>
  <c r="K29" i="1"/>
  <c r="O29" i="1"/>
  <c r="H31" i="1"/>
  <c r="K31" i="1"/>
  <c r="O31" i="1"/>
  <c r="H32" i="1"/>
  <c r="K32" i="1"/>
  <c r="O32" i="1"/>
  <c r="H23" i="1"/>
  <c r="K23" i="1"/>
  <c r="O23" i="1"/>
  <c r="H24" i="1"/>
  <c r="K24" i="1"/>
  <c r="O24" i="1"/>
  <c r="H15" i="1"/>
  <c r="K15" i="1"/>
  <c r="O15" i="1"/>
  <c r="H17" i="1"/>
  <c r="K17" i="1"/>
  <c r="O17" i="1"/>
  <c r="H18" i="1"/>
  <c r="K18" i="1"/>
  <c r="O18" i="1"/>
  <c r="H8" i="1"/>
  <c r="K8" i="1"/>
  <c r="O8" i="1"/>
  <c r="H10" i="1"/>
  <c r="K10" i="1"/>
  <c r="O10" i="1"/>
  <c r="H11" i="1"/>
  <c r="K11" i="1"/>
  <c r="O11" i="1"/>
  <c r="L9" i="1" l="1"/>
  <c r="N9" i="1" s="1"/>
  <c r="P9" i="1" s="1"/>
  <c r="L39" i="1"/>
  <c r="N39" i="1" s="1"/>
  <c r="P39" i="1" s="1"/>
  <c r="L25" i="1"/>
  <c r="N25" i="1" s="1"/>
  <c r="P25" i="1" s="1"/>
  <c r="L16" i="1"/>
  <c r="N16" i="1" s="1"/>
  <c r="P16" i="1" s="1"/>
  <c r="L22" i="1"/>
  <c r="N22" i="1" s="1"/>
  <c r="P22" i="1" s="1"/>
  <c r="L29" i="1"/>
  <c r="N29" i="1" s="1"/>
  <c r="P29" i="1" s="1"/>
  <c r="L30" i="1"/>
  <c r="N30" i="1" s="1"/>
  <c r="P30" i="1" s="1"/>
  <c r="L38" i="1"/>
  <c r="N38" i="1" s="1"/>
  <c r="P38" i="1" s="1"/>
  <c r="L37" i="1"/>
  <c r="N37" i="1" s="1"/>
  <c r="P37" i="1" s="1"/>
  <c r="L23" i="1"/>
  <c r="N23" i="1" s="1"/>
  <c r="P23" i="1" s="1"/>
  <c r="L31" i="1"/>
  <c r="N31" i="1" s="1"/>
  <c r="P31" i="1" s="1"/>
  <c r="L32" i="1"/>
  <c r="N32" i="1" s="1"/>
  <c r="P32" i="1" s="1"/>
  <c r="L24" i="1"/>
  <c r="N24" i="1" s="1"/>
  <c r="P24" i="1" s="1"/>
  <c r="L17" i="1"/>
  <c r="N17" i="1" s="1"/>
  <c r="P17" i="1" s="1"/>
  <c r="L15" i="1"/>
  <c r="N15" i="1" s="1"/>
  <c r="P15" i="1" s="1"/>
  <c r="L18" i="1"/>
  <c r="N18" i="1" s="1"/>
  <c r="P18" i="1" s="1"/>
  <c r="L8" i="1"/>
  <c r="N8" i="1" s="1"/>
  <c r="P8" i="1" s="1"/>
  <c r="L10" i="1"/>
  <c r="N10" i="1" s="1"/>
  <c r="P10" i="1" s="1"/>
  <c r="L11" i="1"/>
  <c r="N11" i="1" s="1"/>
  <c r="P11" i="1" s="1"/>
  <c r="E24" i="7"/>
  <c r="E15" i="7"/>
  <c r="K7" i="1"/>
  <c r="K14" i="1"/>
  <c r="B11" i="3" l="1"/>
  <c r="B19" i="3"/>
  <c r="B18" i="3"/>
  <c r="B12" i="3"/>
  <c r="B10" i="3"/>
  <c r="O21" i="1"/>
  <c r="O28" i="1"/>
  <c r="O35" i="1"/>
  <c r="O36" i="1"/>
  <c r="D4" i="11"/>
  <c r="D5" i="11"/>
  <c r="D6" i="11"/>
  <c r="D7" i="11"/>
  <c r="D8" i="11"/>
  <c r="D9" i="11"/>
  <c r="O7" i="1" s="1"/>
  <c r="D10" i="11"/>
  <c r="D11" i="11"/>
  <c r="D12" i="11"/>
  <c r="D13" i="11"/>
  <c r="O14" i="1" s="1"/>
  <c r="D14" i="11"/>
  <c r="D15" i="11"/>
  <c r="D16" i="11"/>
  <c r="D17" i="11"/>
  <c r="D18" i="11"/>
  <c r="D19" i="11"/>
  <c r="D20" i="11"/>
  <c r="D21" i="11"/>
  <c r="D22" i="11"/>
  <c r="D23" i="11"/>
  <c r="D24" i="11"/>
  <c r="D25" i="11"/>
  <c r="D26" i="11"/>
  <c r="D27" i="11"/>
  <c r="D28" i="11"/>
  <c r="D29" i="11"/>
  <c r="D30" i="11"/>
  <c r="D31" i="11"/>
  <c r="D32" i="11"/>
  <c r="D33" i="11"/>
  <c r="D34" i="11"/>
  <c r="D35" i="11"/>
  <c r="D36" i="11"/>
  <c r="D37" i="11"/>
  <c r="D38" i="11"/>
  <c r="D39" i="11"/>
  <c r="D40" i="11"/>
  <c r="D41" i="11"/>
  <c r="L4" i="10"/>
  <c r="L5" i="10"/>
  <c r="L6" i="10"/>
  <c r="L7" i="10"/>
  <c r="L8" i="10"/>
  <c r="L9" i="10"/>
  <c r="L10" i="10"/>
  <c r="L11" i="10"/>
  <c r="L12" i="10"/>
  <c r="L13" i="10"/>
  <c r="L14" i="10"/>
  <c r="L15" i="10"/>
  <c r="L16" i="10"/>
  <c r="L17" i="10"/>
  <c r="L18" i="10"/>
  <c r="L19" i="10"/>
  <c r="L20" i="10"/>
  <c r="L21" i="10"/>
  <c r="L22" i="10"/>
  <c r="L23" i="10"/>
  <c r="L24" i="10"/>
  <c r="L25" i="10"/>
  <c r="L26" i="10"/>
  <c r="L27" i="10"/>
  <c r="L28" i="10"/>
  <c r="L29" i="10"/>
  <c r="L30" i="10"/>
  <c r="L31" i="10"/>
  <c r="L32" i="10"/>
  <c r="L33" i="10"/>
  <c r="L34" i="10"/>
  <c r="L35" i="10"/>
  <c r="L36" i="10"/>
  <c r="L37" i="10"/>
  <c r="L38" i="10"/>
  <c r="L39" i="10"/>
  <c r="L40" i="10"/>
  <c r="L41" i="10"/>
  <c r="L42" i="10"/>
  <c r="L43" i="10"/>
  <c r="L44" i="10"/>
  <c r="L45" i="10"/>
  <c r="F32" i="2"/>
  <c r="F33" i="2"/>
  <c r="F34" i="2"/>
  <c r="F26" i="2"/>
  <c r="F27" i="2"/>
  <c r="F28" i="2"/>
  <c r="F20" i="2"/>
  <c r="F21" i="2"/>
  <c r="F22" i="2"/>
  <c r="F14" i="2"/>
  <c r="F15" i="2"/>
  <c r="F16" i="2"/>
  <c r="F5" i="2"/>
  <c r="F6" i="2"/>
  <c r="F7" i="2"/>
  <c r="F8" i="2"/>
  <c r="F9" i="2"/>
  <c r="F10" i="2"/>
  <c r="E32" i="2"/>
  <c r="E33" i="2"/>
  <c r="E34" i="2"/>
  <c r="E26" i="2"/>
  <c r="E27" i="2"/>
  <c r="E28" i="2"/>
  <c r="E20" i="2"/>
  <c r="E21" i="2"/>
  <c r="G21" i="2" s="1"/>
  <c r="E22" i="2"/>
  <c r="G22" i="2" s="1"/>
  <c r="E14" i="2"/>
  <c r="E15" i="2"/>
  <c r="E16" i="2"/>
  <c r="G16" i="2" s="1"/>
  <c r="E5" i="2"/>
  <c r="E6" i="2"/>
  <c r="E7" i="2"/>
  <c r="E8" i="2"/>
  <c r="E9" i="2"/>
  <c r="E10" i="2"/>
  <c r="G14" i="2" l="1"/>
  <c r="G15" i="2"/>
  <c r="G20" i="2"/>
  <c r="G27" i="2"/>
  <c r="G17" i="2"/>
  <c r="G23" i="2"/>
  <c r="G28" i="2"/>
  <c r="G9" i="2"/>
  <c r="G7" i="2"/>
  <c r="G34" i="2"/>
  <c r="G10" i="2"/>
  <c r="G8" i="2"/>
  <c r="G26" i="2"/>
  <c r="G6" i="2"/>
  <c r="G33" i="2"/>
  <c r="G5" i="2"/>
  <c r="G32" i="2"/>
  <c r="B13" i="3"/>
  <c r="B14" i="3" s="1"/>
  <c r="D27" i="7" s="1"/>
  <c r="F27" i="7" s="1"/>
  <c r="H14" i="1" l="1"/>
  <c r="H21" i="1"/>
  <c r="H28" i="1"/>
  <c r="H35" i="1"/>
  <c r="H36" i="1"/>
  <c r="H7" i="1"/>
  <c r="L7" i="1" s="1"/>
  <c r="N7" i="1" s="1"/>
  <c r="K21" i="1"/>
  <c r="K28" i="1"/>
  <c r="K35" i="1"/>
  <c r="K36" i="1"/>
  <c r="L36" i="1" l="1"/>
  <c r="L35" i="1"/>
  <c r="L28" i="1"/>
  <c r="L21" i="1"/>
  <c r="P7" i="1"/>
  <c r="L14" i="1"/>
  <c r="D30" i="7"/>
  <c r="F30" i="7" s="1"/>
  <c r="P12" i="1" l="1"/>
  <c r="D10" i="7" s="1"/>
  <c r="F10" i="7" s="1"/>
  <c r="N21" i="1"/>
  <c r="P21" i="1" s="1"/>
  <c r="N28" i="1"/>
  <c r="P28" i="1" s="1"/>
  <c r="N35" i="1"/>
  <c r="P35" i="1" s="1"/>
  <c r="N36" i="1"/>
  <c r="P36" i="1" s="1"/>
  <c r="N14" i="1"/>
  <c r="P14" i="1" s="1"/>
  <c r="B7" i="4"/>
  <c r="P19" i="1" l="1"/>
  <c r="D11" i="7" s="1"/>
  <c r="F11" i="7" s="1"/>
  <c r="P40" i="1"/>
  <c r="D14" i="7" s="1"/>
  <c r="F14" i="7" s="1"/>
  <c r="P26" i="1"/>
  <c r="D12" i="7" s="1"/>
  <c r="F12" i="7" s="1"/>
  <c r="P33" i="1"/>
  <c r="D13" i="7" s="1"/>
  <c r="D15" i="7" l="1"/>
  <c r="F15" i="7" s="1"/>
  <c r="F13" i="7"/>
  <c r="G11" i="2"/>
  <c r="D19" i="7" l="1"/>
  <c r="D20" i="7" l="1"/>
  <c r="D21" i="7" l="1"/>
  <c r="G29" i="2" l="1"/>
  <c r="D22" i="7" l="1"/>
  <c r="G35" i="2" l="1"/>
  <c r="D23" i="7" s="1"/>
  <c r="D24" i="7" s="1"/>
  <c r="F24" i="7" s="1"/>
  <c r="F32"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Andri Johnston</author>
    <author>tc={4D3A1A9E-47C2-4EC0-AF12-6A5D4FD9181F}</author>
    <author>tc={71F1DAE8-9409-41F0-A2D4-1538B5CEB02C}</author>
  </authors>
  <commentList>
    <comment ref="A6" authorId="0" shapeId="0" xr:uid="{774C0FF3-5A9A-4A71-9D5D-539D0E6B1C3F}">
      <text>
        <r>
          <rPr>
            <sz val="9"/>
            <rFont val="Tahoma"/>
            <family val="2"/>
            <charset val="1"/>
          </rPr>
          <t>kB pageweight is converted to MB during the calculation process - no extra conversion is needed from you.</t>
        </r>
      </text>
    </comment>
    <comment ref="H10" authorId="1" shapeId="0" xr:uid="{4D3A1A9E-47C2-4EC0-AF12-6A5D4FD9181F}">
      <text>
        <t>[Threaded comment]
Your version of Excel allows you to read this threaded comment; however, any edits to it will get removed if the file is opened in a newer version of Excel. Learn more: https://go.microsoft.com/fwlink/?linkid=870924
Comment:
    Update to Grid intensity used for end-users in Cell I67</t>
      </text>
    </comment>
    <comment ref="M10" authorId="2" shapeId="0" xr:uid="{71F1DAE8-9409-41F0-A2D4-1538B5CEB02C}">
      <text>
        <t>[Threaded comment]
Your version of Excel allows you to read this threaded comment; however, any edits to it will get removed if the file is opened in a newer version of Excel. Learn more: https://go.microsoft.com/fwlink/?linkid=870924
Comment:
    Change to calculated</t>
      </text>
    </comment>
  </commentList>
</comments>
</file>

<file path=xl/sharedStrings.xml><?xml version="1.0" encoding="utf-8"?>
<sst xmlns="http://schemas.openxmlformats.org/spreadsheetml/2006/main" count="776" uniqueCount="405">
  <si>
    <t>Idle Power (W)</t>
  </si>
  <si>
    <t>Max Power (W)</t>
  </si>
  <si>
    <t>Compute Server Carbon Footprint (kgCO2e)</t>
  </si>
  <si>
    <t>Notes</t>
  </si>
  <si>
    <t>Networking</t>
  </si>
  <si>
    <t>Data Energy Intensity (kWh/GB)</t>
  </si>
  <si>
    <t>Total Carbon Footprint (kgCO2e)</t>
  </si>
  <si>
    <t>Location</t>
  </si>
  <si>
    <t>Value</t>
  </si>
  <si>
    <t>Units</t>
  </si>
  <si>
    <t>W</t>
  </si>
  <si>
    <t>Metric</t>
  </si>
  <si>
    <t>Source</t>
  </si>
  <si>
    <t>Comments</t>
  </si>
  <si>
    <t>Mean Global Energy Intensity Per Data Volume Of Data Transferred Over The Internet Via Fixed-line Networks</t>
  </si>
  <si>
    <t>kWh/GB</t>
  </si>
  <si>
    <t>DIMPACT parameter</t>
  </si>
  <si>
    <t>Global average - unable to be countrified at this stage</t>
  </si>
  <si>
    <t>%</t>
  </si>
  <si>
    <t>kgCO2e/kWh</t>
  </si>
  <si>
    <t>Summary</t>
  </si>
  <si>
    <t>Total Networking</t>
  </si>
  <si>
    <t>Activity Type</t>
  </si>
  <si>
    <t>Sum Total Carbon Footprint</t>
  </si>
  <si>
    <t>Daily Storage Power (W)</t>
  </si>
  <si>
    <t>Combined Server &amp; Storage Power (W)</t>
  </si>
  <si>
    <t>Mean Global Energy Intensity Per Data Volume Of Data Transferred Over The Internet Via Mobile Networks</t>
  </si>
  <si>
    <t>Data Centre PUE</t>
  </si>
  <si>
    <t>Data Centres / Servers</t>
  </si>
  <si>
    <t>Content Preservation</t>
  </si>
  <si>
    <t>Bitstream Preservation</t>
  </si>
  <si>
    <t>Discovery and Access</t>
  </si>
  <si>
    <t>Metadata Management</t>
  </si>
  <si>
    <t>Total Data Centres / Servers</t>
  </si>
  <si>
    <t>Networking (i.e. communication between sites or offsite tools and services or users)</t>
  </si>
  <si>
    <t>End User and Admin Devices</t>
  </si>
  <si>
    <t>Total End User and Admin Devices</t>
  </si>
  <si>
    <t>Total</t>
  </si>
  <si>
    <t>Methodology for energy consumption for on premise data centres and servers</t>
  </si>
  <si>
    <t>In Cloud</t>
  </si>
  <si>
    <t>On Premises</t>
  </si>
  <si>
    <t>Services provided in the cloud</t>
  </si>
  <si>
    <t>Description</t>
  </si>
  <si>
    <t>Traffic between service machines - include significant uses of network</t>
  </si>
  <si>
    <t>Server Power (W)</t>
  </si>
  <si>
    <t>Data transmitted/day (MB/day)</t>
  </si>
  <si>
    <t>Data received/day (MB/day)</t>
  </si>
  <si>
    <t>Data harvested/day (MB/day)</t>
  </si>
  <si>
    <t>Combined Monthly Carbon Footprint (kgCO2e/year)</t>
  </si>
  <si>
    <t>kgCO2e/year</t>
  </si>
  <si>
    <t>Source (i.e. data, estimate, proxy)</t>
  </si>
  <si>
    <t>Data Confidence (i.e. high, medium, low)</t>
  </si>
  <si>
    <t>Combined Server &amp; Storage Monthly Energy inc. PUE  (kWh/year)</t>
  </si>
  <si>
    <t>TOTAL</t>
  </si>
  <si>
    <t>Mode of transport (e.g. car, flight, train)</t>
  </si>
  <si>
    <t>Assumptions</t>
  </si>
  <si>
    <t>We are using averages and estimates where needed, and indicated in the spreadsheet.</t>
  </si>
  <si>
    <t>Metres are calibrated and accurate.</t>
  </si>
  <si>
    <t>When the total carbon footprint is considered the in-Body carbon footprint is divided with the years that hardware is in production. This leads to annual carbon footprint calculation.</t>
  </si>
  <si>
    <t>Total Annual Carbon Footprint (kgCO2e)</t>
  </si>
  <si>
    <t>Simplified End-User and Admin Device Model</t>
  </si>
  <si>
    <t>Mean Global Grid Electricity Intensity (kgCO2e/kWh)</t>
  </si>
  <si>
    <t xml:space="preserve">Global average electricity emissions factor </t>
  </si>
  <si>
    <r>
      <t>Further reading:</t>
    </r>
    <r>
      <rPr>
        <sz val="12"/>
        <color theme="1"/>
        <rFont val="Calibri"/>
        <family val="2"/>
      </rPr>
      <t xml:space="preserve"> The DIMPACT methodology was built upon the academic research of the University of Bristol. Notably, the following papers provide a good outline of the academic grounding of the approach.</t>
    </r>
  </si>
  <si>
    <t xml:space="preserve">https://doi.org/10.1080/21670811.2014.892759 </t>
  </si>
  <si>
    <t>https://doi.org/10.1016/j.eiar.2021.106661</t>
  </si>
  <si>
    <t>https://doi.org/10.1145/3530190.3542932</t>
  </si>
  <si>
    <t>https://doi.org/10.1145/3290605.3300627</t>
  </si>
  <si>
    <t xml:space="preserve">1. The tool should only be used by digital archives to estimate their own digital footprint. </t>
  </si>
  <si>
    <t>2. The tool should only be used by digital archives to get an initial ‘ball-park’ estimate of their digital emissions, and should not rely on the calculations for further reporting (such as scope 3 reporting).</t>
  </si>
  <si>
    <t>The Digital Preservation Coalition accepts no responsibility or liability for the accuracy, completeness, or reliability of the results generated by this tool.</t>
  </si>
  <si>
    <t>The tool is provided as an informational and indicative resource for digital archives. It is not intended for, nor should it be relied upon for, formal carbon reporting, compliance purposes, or audited disclosures. Users remain solely responsible for any decisions or actions taken based on the outputs.</t>
  </si>
  <si>
    <t>carbonfootprint.com</t>
  </si>
  <si>
    <t>Brazil</t>
  </si>
  <si>
    <t>Brazil South East</t>
  </si>
  <si>
    <t>São Paulo State</t>
  </si>
  <si>
    <t>Brazil South</t>
  </si>
  <si>
    <t>Quebec City</t>
  </si>
  <si>
    <t>Canada East</t>
  </si>
  <si>
    <t>Toronto</t>
  </si>
  <si>
    <t>Canada Central</t>
  </si>
  <si>
    <t>Canada</t>
  </si>
  <si>
    <t>United Arab Emirates</t>
  </si>
  <si>
    <t>United Arab Emirates Central</t>
  </si>
  <si>
    <t>Dubai</t>
  </si>
  <si>
    <t>United Arab Emirates North</t>
  </si>
  <si>
    <t>Norway</t>
  </si>
  <si>
    <t>Norway West</t>
  </si>
  <si>
    <t>Oslo</t>
  </si>
  <si>
    <t>Norway East</t>
  </si>
  <si>
    <t>Frankfurt</t>
  </si>
  <si>
    <t>Germany West Central</t>
  </si>
  <si>
    <t>Germany</t>
  </si>
  <si>
    <t>Germany North</t>
  </si>
  <si>
    <t>EEA</t>
  </si>
  <si>
    <t>Cardiff</t>
  </si>
  <si>
    <t>UK West</t>
  </si>
  <si>
    <t>London</t>
  </si>
  <si>
    <t>UK South</t>
  </si>
  <si>
    <t>Las Vegas</t>
  </si>
  <si>
    <t>us-west4</t>
  </si>
  <si>
    <t>United Kingdom</t>
  </si>
  <si>
    <t>UK</t>
  </si>
  <si>
    <t>Salt Lake City</t>
  </si>
  <si>
    <t>us-west3</t>
  </si>
  <si>
    <t>Switzerland</t>
  </si>
  <si>
    <t>Switzerland West</t>
  </si>
  <si>
    <t>Los Angeles</t>
  </si>
  <si>
    <t>us-west2</t>
  </si>
  <si>
    <t>Zürich</t>
  </si>
  <si>
    <t>Switzerland North</t>
  </si>
  <si>
    <t>Oregon</t>
  </si>
  <si>
    <t>us-west1</t>
  </si>
  <si>
    <t>Dallas</t>
  </si>
  <si>
    <t>us-south1</t>
  </si>
  <si>
    <t>Gävle and Sandviken</t>
  </si>
  <si>
    <t>Sweden Central</t>
  </si>
  <si>
    <t>Northern Virginia</t>
  </si>
  <si>
    <t>us-east4</t>
  </si>
  <si>
    <t>France</t>
  </si>
  <si>
    <t>France South</t>
  </si>
  <si>
    <t>Georgia</t>
  </si>
  <si>
    <t>us-east2</t>
  </si>
  <si>
    <t>Paris</t>
  </si>
  <si>
    <t>France Central</t>
  </si>
  <si>
    <t>South Carolina</t>
  </si>
  <si>
    <t>us-east1</t>
  </si>
  <si>
    <t>Iowa</t>
  </si>
  <si>
    <t>us-central1</t>
  </si>
  <si>
    <t>Netherlands</t>
  </si>
  <si>
    <t>West Europe</t>
  </si>
  <si>
    <t>Santiago</t>
  </si>
  <si>
    <t>southamerica-west1</t>
  </si>
  <si>
    <t>Ireland</t>
  </si>
  <si>
    <t>North Europe</t>
  </si>
  <si>
    <t>Sao Paulo</t>
  </si>
  <si>
    <t>southamerica-east1</t>
  </si>
  <si>
    <t>Chennai</t>
  </si>
  <si>
    <t>India South</t>
  </si>
  <si>
    <t>Mexico</t>
  </si>
  <si>
    <t>northamerica-south1</t>
  </si>
  <si>
    <t>Pune</t>
  </si>
  <si>
    <t>India Central*</t>
  </si>
  <si>
    <t>northamerica-northeast2</t>
  </si>
  <si>
    <t>Mumbai</t>
  </si>
  <si>
    <t>India West*</t>
  </si>
  <si>
    <t>Montreal</t>
  </si>
  <si>
    <t>northamerica-northeast1</t>
  </si>
  <si>
    <t>India</t>
  </si>
  <si>
    <t>Tel Aviv</t>
  </si>
  <si>
    <t>me-west1</t>
  </si>
  <si>
    <t>Korea</t>
  </si>
  <si>
    <t>Korea South</t>
  </si>
  <si>
    <t>Dammam</t>
  </si>
  <si>
    <t>me-central2</t>
  </si>
  <si>
    <t>Korea East</t>
  </si>
  <si>
    <t>Turin</t>
  </si>
  <si>
    <t>europe-west12</t>
  </si>
  <si>
    <t>sa-east-1</t>
  </si>
  <si>
    <t>Berlin</t>
  </si>
  <si>
    <t>europe-west10</t>
  </si>
  <si>
    <t>Bahrain</t>
  </si>
  <si>
    <t>me-south-1</t>
  </si>
  <si>
    <t>Tokyo, Saitama</t>
  </si>
  <si>
    <t>Japan East</t>
  </si>
  <si>
    <t>europe-west9</t>
  </si>
  <si>
    <t>Sweden</t>
  </si>
  <si>
    <t>eu-north-1</t>
  </si>
  <si>
    <t>Osaka</t>
  </si>
  <si>
    <t>Japan West</t>
  </si>
  <si>
    <t>Milan</t>
  </si>
  <si>
    <t>europe-west8</t>
  </si>
  <si>
    <t>eu-west-3</t>
  </si>
  <si>
    <t>Japan</t>
  </si>
  <si>
    <t>ZÃ¼rich</t>
  </si>
  <si>
    <t>europe-west6</t>
  </si>
  <si>
    <t>Italy</t>
  </si>
  <si>
    <t>eu-south-1</t>
  </si>
  <si>
    <t>Victoria</t>
  </si>
  <si>
    <t>Australia South East</t>
  </si>
  <si>
    <t>Eemshaven</t>
  </si>
  <si>
    <t>europe-west4</t>
  </si>
  <si>
    <t>England</t>
  </si>
  <si>
    <t>eu-west-2</t>
  </si>
  <si>
    <t>New South Wales</t>
  </si>
  <si>
    <t>Australia East</t>
  </si>
  <si>
    <t>europe-west3</t>
  </si>
  <si>
    <t>eu-west-1</t>
  </si>
  <si>
    <t>Canberra</t>
  </si>
  <si>
    <t>Australia Central 2</t>
  </si>
  <si>
    <t>europe-west2</t>
  </si>
  <si>
    <t>eu-central-1</t>
  </si>
  <si>
    <t>Australia Central</t>
  </si>
  <si>
    <t>Belgium</t>
  </si>
  <si>
    <t>europe-west1</t>
  </si>
  <si>
    <t>China</t>
  </si>
  <si>
    <t>cn-northwest-1</t>
  </si>
  <si>
    <t>Australia</t>
  </si>
  <si>
    <t>Madrid</t>
  </si>
  <si>
    <t>europe-southwest1</t>
  </si>
  <si>
    <t>cn-north-1</t>
  </si>
  <si>
    <t>South Africa</t>
  </si>
  <si>
    <t>Stockholm</t>
  </si>
  <si>
    <t>europe-north2</t>
  </si>
  <si>
    <t>ca-central-1</t>
  </si>
  <si>
    <t>South Africa West</t>
  </si>
  <si>
    <t>Finland</t>
  </si>
  <si>
    <t>europe-north1</t>
  </si>
  <si>
    <t>ap-northeast-1</t>
  </si>
  <si>
    <t>Johannesburg</t>
  </si>
  <si>
    <t>South Africa North</t>
  </si>
  <si>
    <t>Warsaw</t>
  </si>
  <si>
    <t>europe-central2</t>
  </si>
  <si>
    <t>ap-southeast-2</t>
  </si>
  <si>
    <t>Singapore</t>
  </si>
  <si>
    <t>Southeast Asia*</t>
  </si>
  <si>
    <t>Melbourne</t>
  </si>
  <si>
    <t>australia-southeast2</t>
  </si>
  <si>
    <t>ap-southeast-1</t>
  </si>
  <si>
    <t>Hong Kong</t>
  </si>
  <si>
    <t>East Asia*</t>
  </si>
  <si>
    <t>Sydney</t>
  </si>
  <si>
    <t>australia-southeast1</t>
  </si>
  <si>
    <t>South Korea</t>
  </si>
  <si>
    <t>ap-northeast-2</t>
  </si>
  <si>
    <t>EPA</t>
  </si>
  <si>
    <t>WECC</t>
  </si>
  <si>
    <t>Arizona</t>
  </si>
  <si>
    <t>West US 3</t>
  </si>
  <si>
    <t>Jakarta</t>
  </si>
  <si>
    <t>asia-southeast2</t>
  </si>
  <si>
    <t>ap-northeast-3</t>
  </si>
  <si>
    <t>Washington</t>
  </si>
  <si>
    <t>West US 2*</t>
  </si>
  <si>
    <t>asia-southeast1</t>
  </si>
  <si>
    <t>ap-south-1</t>
  </si>
  <si>
    <t>California</t>
  </si>
  <si>
    <t>West US*</t>
  </si>
  <si>
    <t>Delhi</t>
  </si>
  <si>
    <t>asia-south2</t>
  </si>
  <si>
    <t>ap-east-1</t>
  </si>
  <si>
    <t>Wyoming</t>
  </si>
  <si>
    <t>West Central US</t>
  </si>
  <si>
    <t>asia-south1</t>
  </si>
  <si>
    <t>af-south-1</t>
  </si>
  <si>
    <t>TRE</t>
  </si>
  <si>
    <t>Texas</t>
  </si>
  <si>
    <t>South Central US*</t>
  </si>
  <si>
    <t>Seoul</t>
  </si>
  <si>
    <t>asia-northeast3</t>
  </si>
  <si>
    <t>United States</t>
  </si>
  <si>
    <t>us-gov-west-1</t>
  </si>
  <si>
    <t>RFC</t>
  </si>
  <si>
    <t>Illinois</t>
  </si>
  <si>
    <t>North Central US*</t>
  </si>
  <si>
    <t>asia-northeast2</t>
  </si>
  <si>
    <t>SERC</t>
  </si>
  <si>
    <t>us-gov-east-1</t>
  </si>
  <si>
    <t>East US 3</t>
  </si>
  <si>
    <t>Tokyo</t>
  </si>
  <si>
    <t>asia-northeast1</t>
  </si>
  <si>
    <t>us-west-2</t>
  </si>
  <si>
    <t>Virginia</t>
  </si>
  <si>
    <t>East US 2*</t>
  </si>
  <si>
    <t>asia-east2</t>
  </si>
  <si>
    <t>us-west-1</t>
  </si>
  <si>
    <t>East US*</t>
  </si>
  <si>
    <t>Taiwan</t>
  </si>
  <si>
    <t>asia-east1</t>
  </si>
  <si>
    <t>us-east-2</t>
  </si>
  <si>
    <t>MRO</t>
  </si>
  <si>
    <t>Central US*</t>
  </si>
  <si>
    <t>africa-south1</t>
  </si>
  <si>
    <t>us-east-1</t>
  </si>
  <si>
    <t>IEA</t>
  </si>
  <si>
    <t>Global</t>
  </si>
  <si>
    <t>Not sure / other</t>
  </si>
  <si>
    <t>Emissions source</t>
  </si>
  <si>
    <t>Emissions factor (tCO2e/kWh)</t>
  </si>
  <si>
    <t>NERC Region</t>
  </si>
  <si>
    <t>MS Azure Region</t>
  </si>
  <si>
    <t>Grid carbon intensity (tCO2e/kWh)</t>
  </si>
  <si>
    <t>Grid carbon intensity (gCO2eq / kWh)</t>
  </si>
  <si>
    <t>Google CFE (%)</t>
  </si>
  <si>
    <t>Google Cloud Region</t>
  </si>
  <si>
    <t>Country</t>
  </si>
  <si>
    <t>AWS Region</t>
  </si>
  <si>
    <t>Source: Cloud Carbon Footprint</t>
  </si>
  <si>
    <t>*means a DC may have sub-regions</t>
  </si>
  <si>
    <t>Microsoft Azure</t>
  </si>
  <si>
    <t>CFE = Carbon Free Energy (Google-reported metric)</t>
  </si>
  <si>
    <t>Source: Google (exc. Global factor)</t>
  </si>
  <si>
    <t>Google Cloud Platform</t>
  </si>
  <si>
    <t>AWS Data Centres</t>
  </si>
  <si>
    <t>&lt;Add other countries in the 'Grid factors' tab&gt;</t>
  </si>
  <si>
    <t>US EPA</t>
  </si>
  <si>
    <t>https://www.gov.uk/government/publications/greenhouse-gas-reporting-conversion-factors-2024</t>
  </si>
  <si>
    <t>UK Government GHG Conversion Factors for Company Reporting</t>
  </si>
  <si>
    <t>https://www.eea.europa.eu/en/analysis/indicators/greenhouse-gas-emission-intensity-of-1</t>
  </si>
  <si>
    <t>gCO2e/kWh</t>
  </si>
  <si>
    <t>Spain</t>
  </si>
  <si>
    <t>Slovenia</t>
  </si>
  <si>
    <t>Slovakia</t>
  </si>
  <si>
    <t>Romania</t>
  </si>
  <si>
    <t>Portugal</t>
  </si>
  <si>
    <t>Poland</t>
  </si>
  <si>
    <t>CaDI (2024) Greenhouse Gas Emissions Factors for International Grid Electricity (calculated from fuel mix). Available at: www.carbondi.com (Accessed: [25/06/2025])</t>
  </si>
  <si>
    <t>Malta</t>
  </si>
  <si>
    <t>Luxembourg</t>
  </si>
  <si>
    <t>Lithuania</t>
  </si>
  <si>
    <t>Latvia</t>
  </si>
  <si>
    <t>https://www.carbondi.com/#electricity-factors/</t>
  </si>
  <si>
    <t>https://www.iea.org/reports/electricity-2025/emissions</t>
  </si>
  <si>
    <t>Hungary</t>
  </si>
  <si>
    <t>Greece</t>
  </si>
  <si>
    <t>Estonia</t>
  </si>
  <si>
    <t>Denmark</t>
  </si>
  <si>
    <t>Czechia</t>
  </si>
  <si>
    <t>Cyprus</t>
  </si>
  <si>
    <t>Croatia</t>
  </si>
  <si>
    <t>Bulgaria</t>
  </si>
  <si>
    <t>Austria</t>
  </si>
  <si>
    <t>https://www.dcceew.gov.au/climate-change/publications/national-greenhouse-accounts-factors-2024</t>
  </si>
  <si>
    <t>DCCEEW (2025) National Greenhouse Gas Account Factors</t>
  </si>
  <si>
    <t>link</t>
  </si>
  <si>
    <t>source</t>
  </si>
  <si>
    <t>converted value (kgCO2e/kWh)</t>
  </si>
  <si>
    <t>units</t>
  </si>
  <si>
    <t>emissions intensity (raw)</t>
  </si>
  <si>
    <t>Sample of emissions intensity factors for electricity generation (add your own factors at the bottom of this table)</t>
  </si>
  <si>
    <t>Grid Carbon Intensity (kgCO2e/kWh)</t>
  </si>
  <si>
    <t>Number of visits</t>
  </si>
  <si>
    <t>Number of downloads</t>
  </si>
  <si>
    <t>Non-digital Admin</t>
  </si>
  <si>
    <t xml:space="preserve">Average download size (MB) </t>
  </si>
  <si>
    <t>CPE Power</t>
  </si>
  <si>
    <t>Laptop Power</t>
  </si>
  <si>
    <t>Desktop Power</t>
  </si>
  <si>
    <t>Laptop/desktop ratio</t>
  </si>
  <si>
    <t>Computer Power</t>
  </si>
  <si>
    <t>Weighted avg</t>
  </si>
  <si>
    <t>Smartphone Power</t>
  </si>
  <si>
    <t>Tablet Power</t>
  </si>
  <si>
    <t>Unknown device proxy</t>
  </si>
  <si>
    <t>Conservative estimate is that unknown devices are tablets</t>
  </si>
  <si>
    <t>CPE energy/year</t>
  </si>
  <si>
    <t>kWh/year</t>
  </si>
  <si>
    <t>GB/year</t>
  </si>
  <si>
    <t>Based on UK</t>
  </si>
  <si>
    <t>Data (GB)</t>
  </si>
  <si>
    <t>Network energy intensity – midpoint (kWh/GB)</t>
  </si>
  <si>
    <t>Network kWh = Data Volume × Network Intensity</t>
  </si>
  <si>
    <t>Network emissions = Network kWh × Mean Global Grid Electricity Intensity</t>
  </si>
  <si>
    <t>Network energy intensity – low (all fixed, kWh/GB)</t>
  </si>
  <si>
    <t>Network energy intensity – high (all mobile, kWh/GB)</t>
  </si>
  <si>
    <t>Note:</t>
  </si>
  <si>
    <t>The midpoint network energy intensity (cell B12) is the simple average of fixed and mobile networks.</t>
  </si>
  <si>
    <t>If the actual mix of traffic over fixed vs mobile is unknown, you may treat:</t>
  </si>
  <si>
    <r>
      <t xml:space="preserve">B18 as a </t>
    </r>
    <r>
      <rPr>
        <b/>
        <sz val="11"/>
        <color theme="1"/>
        <rFont val="Aptos Narrow"/>
        <scheme val="minor"/>
      </rPr>
      <t>low</t>
    </r>
    <r>
      <rPr>
        <sz val="11"/>
        <color theme="1"/>
        <rFont val="Aptos Narrow"/>
        <scheme val="minor"/>
      </rPr>
      <t xml:space="preserve"> estimate (all fixed-line), and</t>
    </r>
  </si>
  <si>
    <r>
      <t xml:space="preserve">B19 as a </t>
    </r>
    <r>
      <rPr>
        <b/>
        <sz val="11"/>
        <color theme="1"/>
        <rFont val="Aptos Narrow"/>
        <scheme val="minor"/>
      </rPr>
      <t>high</t>
    </r>
    <r>
      <rPr>
        <sz val="11"/>
        <color theme="1"/>
        <rFont val="Aptos Narrow"/>
        <scheme val="minor"/>
      </rPr>
      <t xml:space="preserve"> estimate (all mobile)</t>
    </r>
  </si>
  <si>
    <t>Total Non-Digital Admin</t>
  </si>
  <si>
    <t>The model is calculated with a reference period of 1 year</t>
  </si>
  <si>
    <t>Embodied carbon is not currently included.</t>
  </si>
  <si>
    <t>Function</t>
  </si>
  <si>
    <t>Machine Name/s or Number/s</t>
  </si>
  <si>
    <t>Make/model of machine</t>
  </si>
  <si>
    <t>Mean Utilisation of computing capacity (%)</t>
  </si>
  <si>
    <t>Total Storage Capacity (TB)</t>
  </si>
  <si>
    <t>Mean Storage Used Wh/TBh</t>
  </si>
  <si>
    <t>% of traffic sent via mobile vs fixed line networks</t>
  </si>
  <si>
    <t>Travel</t>
  </si>
  <si>
    <t>[journey - from-to]</t>
  </si>
  <si>
    <t>[train/car/flight]</t>
  </si>
  <si>
    <t>Acquisition, Transfer and Ingest</t>
  </si>
  <si>
    <t>Note: we assume a linear power curve with utilisation</t>
  </si>
  <si>
    <t>NB: cloud providers may bundle in embodied calculations or separate them out</t>
  </si>
  <si>
    <t>On Premise</t>
  </si>
  <si>
    <t>DPC Carbon Footprint Calculation Tool</t>
  </si>
  <si>
    <t xml:space="preserve">Average page size (KB) </t>
  </si>
  <si>
    <t>Total Acquisition, Transfer and Ingest</t>
  </si>
  <si>
    <t>Total Bitstream Preservation</t>
  </si>
  <si>
    <t>Total Content Preservation</t>
  </si>
  <si>
    <t>Acquisition, Transfer and Ingest (add activities below eg: web crawl, download, file transfer)</t>
  </si>
  <si>
    <t>Bitstream Preservation (add activities  below eg: integrity checking, repair)</t>
  </si>
  <si>
    <t>Content Preservation (add activities  below eg: file format identification, validation, file format migration, emulation)</t>
  </si>
  <si>
    <t>Metadata Management (add activities  below eg: metadata extraction, creation, management)</t>
  </si>
  <si>
    <t>Discovery and Access (add activities  below eg: user interface, search, access terminals)</t>
  </si>
  <si>
    <t>Total Metadata Management</t>
  </si>
  <si>
    <t>Total Discovery and Access</t>
  </si>
  <si>
    <t>Date</t>
  </si>
  <si>
    <t>[date of travel]</t>
  </si>
  <si>
    <t xml:space="preserve">Global average </t>
  </si>
  <si>
    <t>This tool forms part of the DPC's Carbon Footprint Toolkit and was built on the publicly available DIMPACT methodology, but has been simplified for the purposes listed below.</t>
  </si>
  <si>
    <t>Further explanation and instruction on using this tool can be found in the DPC's Carbon Footprint Toolkit (Available here: https://www.dpconline.org/digipres/implement-digipres/carbon-footprint-toolkit)</t>
  </si>
  <si>
    <t xml:space="preserve">Methodology follows the DIMPACT methodology available at: https://dimpact.org/resource?resource=2 </t>
  </si>
  <si>
    <t>This summary page will automatically populate as values are added within the other tabs - please do not edit.</t>
  </si>
  <si>
    <t>Other countries</t>
  </si>
  <si>
    <t>e.g. Data Centres/Servers</t>
  </si>
  <si>
    <t>e.g. Networking</t>
  </si>
  <si>
    <r>
      <t>A</t>
    </r>
    <r>
      <rPr>
        <b/>
        <sz val="11"/>
        <color theme="1"/>
        <rFont val="Aptos Narrow"/>
        <family val="2"/>
        <scheme val="minor"/>
      </rPr>
      <t>cquisition, Transfer and Ingest</t>
    </r>
  </si>
  <si>
    <t>Website use</t>
  </si>
  <si>
    <t xml:space="preserve"> End user access to your website</t>
  </si>
  <si>
    <t>Enter website statistics in the green boxes</t>
  </si>
  <si>
    <t>Record any notes and assumptions below</t>
  </si>
  <si>
    <t>Tool last updated 4th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</si>
</sst>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43" formatCode="_-* #,##0.00_-;\-* #,##0.00_-;_-* &quot;-&quot;??_-;_-@_-"/>
    <numFmt numFmtId="164" formatCode="_(* #,##0.00_);_(* \(#,##0.00\);_(* &quot;-&quot;??_);_(@_)"/>
    <numFmt numFmtId="165" formatCode="0.000"/>
    <numFmt numFmtId="166" formatCode="_-* #,##0.000_-;\-* #,##0.000_-;_-* &quot;-&quot;??_-;_-@_-"/>
    <numFmt numFmtId="167" formatCode="0.0"/>
    <numFmt numFmtId="168" formatCode="#,##0.000000000"/>
    <numFmt numFmtId="169" formatCode="#,##0.00_ ;\-#,##0.00\ "/>
    <numFmt numFmtId="170" formatCode="0.0000000"/>
    <numFmt numFmtId="171" formatCode="0.000000"/>
  </numFmts>
  <fonts count="68">
    <font>
      <sz val="11"/>
      <color theme="1"/>
      <name val="Aptos Narrow"/>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8"/>
      <color theme="1"/>
      <name val="Aptos Narrow"/>
      <family val="2"/>
    </font>
    <font>
      <i/>
      <sz val="11"/>
      <color theme="1"/>
      <name val="Aptos Narrow"/>
      <family val="2"/>
    </font>
    <font>
      <sz val="11"/>
      <color rgb="FFCCCCCC"/>
      <name val="Aptos Narrow"/>
      <family val="2"/>
      <scheme val="minor"/>
    </font>
    <font>
      <sz val="11"/>
      <color theme="1"/>
      <name val="Aptos Narrow"/>
      <family val="2"/>
      <scheme val="minor"/>
    </font>
    <font>
      <sz val="11"/>
      <color theme="1"/>
      <name val="Aptos Narrow"/>
      <family val="2"/>
    </font>
    <font>
      <sz val="11"/>
      <color theme="1"/>
      <name val="Arial"/>
      <family val="2"/>
    </font>
    <font>
      <sz val="11"/>
      <color rgb="FF000000"/>
      <name val="Aptos Narrow"/>
      <family val="2"/>
    </font>
    <font>
      <sz val="11"/>
      <color theme="1"/>
      <name val="Arial"/>
      <family val="2"/>
    </font>
    <font>
      <b/>
      <sz val="11"/>
      <color theme="0"/>
      <name val="Aptos Narrow"/>
      <family val="2"/>
    </font>
    <font>
      <b/>
      <sz val="9"/>
      <color rgb="FFFFFFFF"/>
      <name val="Arial"/>
      <family val="2"/>
    </font>
    <font>
      <u/>
      <sz val="11"/>
      <color theme="10"/>
      <name val="Aptos Narrow"/>
      <family val="2"/>
      <scheme val="minor"/>
    </font>
    <font>
      <sz val="11"/>
      <color theme="1"/>
      <name val="Aptos Narrow"/>
      <scheme val="minor"/>
    </font>
    <font>
      <b/>
      <sz val="11"/>
      <color theme="0"/>
      <name val="Aptos Narrow"/>
      <family val="2"/>
      <scheme val="minor"/>
    </font>
    <font>
      <sz val="11"/>
      <color rgb="FFFF0000"/>
      <name val="Aptos Narrow"/>
      <family val="2"/>
      <scheme val="minor"/>
    </font>
    <font>
      <b/>
      <sz val="11"/>
      <color theme="1"/>
      <name val="Aptos Narrow"/>
      <family val="2"/>
      <scheme val="minor"/>
    </font>
    <font>
      <sz val="11"/>
      <color theme="0"/>
      <name val="Aptos Narrow"/>
      <family val="2"/>
      <scheme val="minor"/>
    </font>
    <font>
      <sz val="16"/>
      <color theme="1"/>
      <name val="Aptos Narrow"/>
      <family val="2"/>
      <scheme val="minor"/>
    </font>
    <font>
      <sz val="11"/>
      <color theme="0" tint="-0.14999847407452621"/>
      <name val="Aptos Narrow"/>
      <family val="2"/>
      <scheme val="minor"/>
    </font>
    <font>
      <sz val="11"/>
      <name val="Aptos Narrow"/>
      <family val="2"/>
      <scheme val="minor"/>
    </font>
    <font>
      <sz val="11"/>
      <name val="Aptos Narrow"/>
      <family val="2"/>
    </font>
    <font>
      <sz val="18"/>
      <color theme="1"/>
      <name val="Aptos Narrow"/>
      <family val="2"/>
      <scheme val="minor"/>
    </font>
    <font>
      <i/>
      <sz val="11"/>
      <color theme="1"/>
      <name val="Aptos Narrow"/>
      <family val="2"/>
      <scheme val="minor"/>
    </font>
    <font>
      <sz val="11"/>
      <color rgb="FFC00000"/>
      <name val="Aptos"/>
      <family val="2"/>
    </font>
    <font>
      <sz val="11"/>
      <color rgb="FFC00000"/>
      <name val="Arial"/>
      <family val="2"/>
    </font>
    <font>
      <sz val="11"/>
      <color rgb="FFC00000"/>
      <name val="Aptos Narrow"/>
      <family val="2"/>
    </font>
    <font>
      <b/>
      <sz val="11"/>
      <color theme="1"/>
      <name val="Aptos Narrow"/>
      <scheme val="minor"/>
    </font>
    <font>
      <sz val="11"/>
      <color rgb="FFFF0000"/>
      <name val="Aptos Narrow"/>
      <scheme val="minor"/>
    </font>
    <font>
      <b/>
      <sz val="11"/>
      <color rgb="FFFF0000"/>
      <name val="Aptos Narrow"/>
      <scheme val="minor"/>
    </font>
    <font>
      <sz val="11"/>
      <name val="Aptos Narrow"/>
      <scheme val="minor"/>
    </font>
    <font>
      <b/>
      <sz val="11"/>
      <name val="Aptos Narrow"/>
      <scheme val="minor"/>
    </font>
    <font>
      <sz val="11"/>
      <color rgb="FF000000"/>
      <name val="Aptos Narrow"/>
      <scheme val="minor"/>
    </font>
    <font>
      <sz val="11"/>
      <color rgb="FFC00000"/>
      <name val="Aptos Narrow"/>
      <family val="2"/>
      <scheme val="minor"/>
    </font>
    <font>
      <b/>
      <sz val="11"/>
      <color theme="1"/>
      <name val="Aptos Narrow"/>
      <family val="2"/>
    </font>
    <font>
      <b/>
      <sz val="11"/>
      <color theme="2"/>
      <name val="Aptos Narrow"/>
      <family val="2"/>
      <scheme val="minor"/>
    </font>
    <font>
      <b/>
      <sz val="12"/>
      <color theme="1"/>
      <name val="Calibri"/>
      <family val="2"/>
    </font>
    <font>
      <sz val="12"/>
      <color theme="1"/>
      <name val="Calibri"/>
      <family val="2"/>
    </font>
    <font>
      <b/>
      <i/>
      <sz val="12"/>
      <color rgb="FFFF0000"/>
      <name val="Calibri"/>
      <family val="2"/>
    </font>
    <font>
      <u/>
      <sz val="11"/>
      <color theme="10"/>
      <name val="Calibri"/>
      <family val="2"/>
    </font>
    <font>
      <sz val="9"/>
      <name val="Tahoma"/>
      <family val="2"/>
      <charset val="1"/>
    </font>
    <font>
      <sz val="11"/>
      <color rgb="FF3F3F76"/>
      <name val="Aptos Narrow"/>
      <family val="2"/>
      <scheme val="minor"/>
    </font>
    <font>
      <sz val="12"/>
      <name val="Aptos Narrow"/>
      <family val="2"/>
    </font>
    <font>
      <sz val="11"/>
      <color rgb="FF000000"/>
      <name val="Aptos Narrow"/>
      <family val="2"/>
      <scheme val="minor"/>
    </font>
    <font>
      <b/>
      <sz val="12"/>
      <name val="Aptos Narrow"/>
      <family val="2"/>
    </font>
    <font>
      <b/>
      <sz val="11"/>
      <color rgb="FFC00000"/>
      <name val="Aptos"/>
      <family val="2"/>
    </font>
    <font>
      <b/>
      <sz val="11"/>
      <color theme="1"/>
      <name val="Arial"/>
      <family val="2"/>
    </font>
    <font>
      <b/>
      <sz val="11"/>
      <color rgb="FFFF0000"/>
      <name val="Aptos Narrow"/>
      <family val="2"/>
      <scheme val="minor"/>
    </font>
    <font>
      <b/>
      <sz val="11"/>
      <color rgb="FF000000"/>
      <name val="Aptos Narrow"/>
      <family val="2"/>
      <scheme val="minor"/>
    </font>
    <font>
      <b/>
      <i/>
      <sz val="11"/>
      <color theme="1"/>
      <name val="Aptos Narrow"/>
      <family val="2"/>
    </font>
    <font>
      <b/>
      <sz val="11"/>
      <color theme="0" tint="-4.9989318521683403E-2"/>
      <name val="Aptos Narrow"/>
      <family val="2"/>
      <scheme val="minor"/>
    </font>
    <font>
      <b/>
      <sz val="11"/>
      <color theme="0" tint="-4.9989318521683403E-2"/>
      <name val="Aptos Narrow"/>
      <family val="2"/>
    </font>
    <font>
      <b/>
      <sz val="11"/>
      <color theme="0" tint="-4.9989318521683403E-2"/>
      <name val="Aptos"/>
      <family val="2"/>
    </font>
    <font>
      <b/>
      <i/>
      <sz val="11"/>
      <color theme="0" tint="-4.9989318521683403E-2"/>
      <name val="Aptos Narrow"/>
      <family val="2"/>
    </font>
    <font>
      <b/>
      <sz val="11"/>
      <color theme="0" tint="-4.9989318521683403E-2"/>
      <name val="Arial"/>
      <family val="2"/>
    </font>
  </fonts>
  <fills count="14">
    <fill>
      <patternFill patternType="none"/>
    </fill>
    <fill>
      <patternFill patternType="gray125"/>
    </fill>
    <fill>
      <patternFill patternType="solid">
        <fgColor rgb="FFC1E4F5"/>
        <bgColor rgb="FFC1E4F5"/>
      </patternFill>
    </fill>
    <fill>
      <patternFill patternType="solid">
        <fgColor rgb="FF83CAEB"/>
        <bgColor rgb="FF83CAEB"/>
      </patternFill>
    </fill>
    <fill>
      <patternFill patternType="solid">
        <fgColor theme="1"/>
        <bgColor indexed="64"/>
      </patternFill>
    </fill>
    <fill>
      <patternFill patternType="solid">
        <fgColor rgb="FFD8D8D8"/>
        <bgColor rgb="FFD8D8D8"/>
      </patternFill>
    </fill>
    <fill>
      <patternFill patternType="solid">
        <fgColor rgb="FFFFFF00"/>
        <bgColor indexed="64"/>
      </patternFill>
    </fill>
    <fill>
      <patternFill patternType="solid">
        <fgColor theme="0"/>
        <bgColor indexed="64"/>
      </patternFill>
    </fill>
    <fill>
      <patternFill patternType="solid">
        <fgColor theme="2" tint="-0.34998626667073579"/>
        <bgColor indexed="64"/>
      </patternFill>
    </fill>
    <fill>
      <patternFill patternType="solid">
        <fgColor theme="1"/>
        <bgColor theme="1"/>
      </patternFill>
    </fill>
    <fill>
      <patternFill patternType="solid">
        <fgColor theme="9" tint="0.79998168889431442"/>
        <bgColor indexed="64"/>
      </patternFill>
    </fill>
    <fill>
      <patternFill patternType="solid">
        <fgColor theme="8" tint="0.79998168889431442"/>
        <bgColor indexed="64"/>
      </patternFill>
    </fill>
    <fill>
      <patternFill patternType="solid">
        <fgColor theme="4" tint="0.59999389629810485"/>
        <bgColor rgb="FFD8D8D8"/>
      </patternFill>
    </fill>
    <fill>
      <patternFill patternType="solid">
        <fgColor theme="3" tint="0.499984740745262"/>
        <bgColor indexed="64"/>
      </patternFill>
    </fill>
  </fills>
  <borders count="13">
    <border>
      <left/>
      <right/>
      <top/>
      <bottom/>
      <diagonal/>
    </border>
    <border>
      <left/>
      <right/>
      <top style="thin">
        <color theme="6"/>
      </top>
      <bottom/>
      <diagonal/>
    </border>
    <border>
      <left/>
      <right/>
      <top/>
      <bottom/>
      <diagonal/>
    </border>
    <border>
      <left style="thin">
        <color theme="1"/>
      </left>
      <right/>
      <top/>
      <bottom/>
      <diagonal/>
    </border>
    <border>
      <left/>
      <right style="thin">
        <color theme="1"/>
      </right>
      <top/>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right/>
      <top style="thin">
        <color rgb="FFA5A5A5"/>
      </top>
      <bottom/>
      <diagonal/>
    </border>
    <border>
      <left/>
      <right/>
      <top style="thin">
        <color rgb="FFA5A5A5"/>
      </top>
      <bottom style="thin">
        <color rgb="FFA5A5A5"/>
      </bottom>
      <diagonal/>
    </border>
    <border>
      <left/>
      <right style="thin">
        <color theme="5"/>
      </right>
      <top style="thin">
        <color theme="5"/>
      </top>
      <bottom/>
      <diagonal/>
    </border>
    <border>
      <left/>
      <right/>
      <top style="thin">
        <color theme="5"/>
      </top>
      <bottom/>
      <diagonal/>
    </border>
    <border>
      <left style="thin">
        <color auto="1"/>
      </left>
      <right style="thin">
        <color auto="1"/>
      </right>
      <top style="thin">
        <color auto="1"/>
      </top>
      <bottom style="thin">
        <color auto="1"/>
      </bottom>
      <diagonal/>
    </border>
  </borders>
  <cellStyleXfs count="8">
    <xf numFmtId="0" fontId="0" fillId="0" borderId="0"/>
    <xf numFmtId="0" fontId="25" fillId="0" borderId="0" applyNumberFormat="0" applyFill="0" applyBorder="0" applyAlignment="0" applyProtection="0"/>
    <xf numFmtId="43" fontId="26" fillId="0" borderId="0" applyFont="0" applyFill="0" applyBorder="0" applyAlignment="0" applyProtection="0"/>
    <xf numFmtId="9" fontId="26" fillId="0" borderId="0" applyFont="0" applyFill="0" applyBorder="0" applyAlignment="0" applyProtection="0"/>
    <xf numFmtId="0" fontId="10" fillId="0" borderId="2"/>
    <xf numFmtId="43" fontId="10" fillId="0" borderId="2" applyFont="0" applyFill="0" applyBorder="0" applyAlignment="0" applyProtection="0"/>
    <xf numFmtId="0" fontId="25" fillId="0" borderId="2" applyNumberFormat="0" applyFill="0" applyBorder="0" applyAlignment="0" applyProtection="0"/>
    <xf numFmtId="0" fontId="9" fillId="0" borderId="2"/>
  </cellStyleXfs>
  <cellXfs count="164">
    <xf numFmtId="0" fontId="0" fillId="0" borderId="0" xfId="0"/>
    <xf numFmtId="0" fontId="15" fillId="0" borderId="0" xfId="0" applyFont="1"/>
    <xf numFmtId="0" fontId="16" fillId="0" borderId="0" xfId="0" applyFont="1"/>
    <xf numFmtId="0" fontId="19" fillId="0" borderId="5" xfId="0" applyFont="1" applyBorder="1"/>
    <xf numFmtId="0" fontId="19" fillId="0" borderId="6" xfId="0" applyFont="1" applyBorder="1"/>
    <xf numFmtId="0" fontId="16" fillId="0" borderId="7" xfId="0" applyFont="1" applyBorder="1"/>
    <xf numFmtId="0" fontId="14" fillId="0" borderId="0" xfId="0" applyFont="1"/>
    <xf numFmtId="43" fontId="0" fillId="0" borderId="0" xfId="2" applyFont="1"/>
    <xf numFmtId="0" fontId="31" fillId="0" borderId="0" xfId="0" applyFont="1"/>
    <xf numFmtId="0" fontId="33" fillId="0" borderId="0" xfId="0" applyFont="1"/>
    <xf numFmtId="0" fontId="29" fillId="0" borderId="0" xfId="0" applyFont="1"/>
    <xf numFmtId="0" fontId="17" fillId="0" borderId="0" xfId="0" applyFont="1"/>
    <xf numFmtId="0" fontId="18" fillId="0" borderId="0" xfId="0" applyFont="1"/>
    <xf numFmtId="9" fontId="19" fillId="0" borderId="0" xfId="0" applyNumberFormat="1" applyFont="1"/>
    <xf numFmtId="2" fontId="19" fillId="0" borderId="0" xfId="0" applyNumberFormat="1" applyFont="1"/>
    <xf numFmtId="0" fontId="20" fillId="0" borderId="0" xfId="0" applyFont="1"/>
    <xf numFmtId="0" fontId="21" fillId="0" borderId="0" xfId="0" applyFont="1"/>
    <xf numFmtId="9" fontId="22" fillId="0" borderId="0" xfId="0" applyNumberFormat="1" applyFont="1"/>
    <xf numFmtId="0" fontId="22" fillId="0" borderId="2" xfId="0" applyFont="1" applyBorder="1"/>
    <xf numFmtId="2" fontId="19" fillId="0" borderId="2" xfId="0" applyNumberFormat="1" applyFont="1" applyBorder="1"/>
    <xf numFmtId="2" fontId="22" fillId="0" borderId="2" xfId="0" applyNumberFormat="1" applyFont="1" applyBorder="1"/>
    <xf numFmtId="43" fontId="34" fillId="0" borderId="2" xfId="2" applyFont="1" applyFill="1" applyBorder="1"/>
    <xf numFmtId="0" fontId="23" fillId="0" borderId="3" xfId="0" applyFont="1" applyBorder="1"/>
    <xf numFmtId="0" fontId="23" fillId="0" borderId="2" xfId="0" applyFont="1" applyBorder="1"/>
    <xf numFmtId="0" fontId="23" fillId="0" borderId="4" xfId="0" applyFont="1" applyBorder="1"/>
    <xf numFmtId="0" fontId="35" fillId="0" borderId="0" xfId="0" applyFont="1"/>
    <xf numFmtId="0" fontId="36" fillId="0" borderId="0" xfId="0" applyFont="1"/>
    <xf numFmtId="2" fontId="0" fillId="0" borderId="0" xfId="0" applyNumberFormat="1"/>
    <xf numFmtId="0" fontId="27" fillId="4" borderId="0" xfId="0" applyFont="1" applyFill="1"/>
    <xf numFmtId="0" fontId="30" fillId="4" borderId="0" xfId="0" applyFont="1" applyFill="1"/>
    <xf numFmtId="0" fontId="30" fillId="0" borderId="0" xfId="0" applyFont="1"/>
    <xf numFmtId="43" fontId="29" fillId="0" borderId="0" xfId="2" applyFont="1"/>
    <xf numFmtId="0" fontId="28" fillId="0" borderId="0" xfId="0" applyFont="1"/>
    <xf numFmtId="43" fontId="0" fillId="0" borderId="0" xfId="2" applyFont="1" applyFill="1"/>
    <xf numFmtId="0" fontId="34" fillId="0" borderId="0" xfId="0" applyFont="1"/>
    <xf numFmtId="43" fontId="0" fillId="0" borderId="0" xfId="0" applyNumberFormat="1"/>
    <xf numFmtId="0" fontId="37" fillId="0" borderId="1" xfId="0" applyFont="1" applyBorder="1" applyAlignment="1">
      <alignment wrapText="1"/>
    </xf>
    <xf numFmtId="0" fontId="38" fillId="0" borderId="1" xfId="0" applyFont="1" applyBorder="1" applyAlignment="1">
      <alignment wrapText="1"/>
    </xf>
    <xf numFmtId="0" fontId="39" fillId="0" borderId="1" xfId="0" applyFont="1" applyBorder="1" applyAlignment="1">
      <alignment wrapText="1"/>
    </xf>
    <xf numFmtId="0" fontId="17" fillId="0" borderId="0" xfId="0" applyFont="1" applyAlignment="1">
      <alignment vertical="top" wrapText="1"/>
    </xf>
    <xf numFmtId="0" fontId="32" fillId="0" borderId="0" xfId="0" applyFont="1" applyAlignment="1">
      <alignment vertical="top" wrapText="1"/>
    </xf>
    <xf numFmtId="0" fontId="0" fillId="0" borderId="0" xfId="0" applyAlignment="1">
      <alignment vertical="top" wrapText="1"/>
    </xf>
    <xf numFmtId="0" fontId="40" fillId="0" borderId="0" xfId="0" applyFont="1"/>
    <xf numFmtId="0" fontId="41" fillId="0" borderId="0" xfId="0" applyFont="1"/>
    <xf numFmtId="0" fontId="42" fillId="0" borderId="0" xfId="0" applyFont="1"/>
    <xf numFmtId="0" fontId="43" fillId="0" borderId="0" xfId="0" applyFont="1"/>
    <xf numFmtId="1" fontId="43" fillId="0" borderId="0" xfId="0" applyNumberFormat="1" applyFont="1"/>
    <xf numFmtId="9" fontId="43" fillId="0" borderId="0" xfId="3" applyFont="1"/>
    <xf numFmtId="0" fontId="44" fillId="0" borderId="0" xfId="0" applyFont="1"/>
    <xf numFmtId="43" fontId="43" fillId="0" borderId="0" xfId="2" applyFont="1"/>
    <xf numFmtId="166" fontId="45" fillId="5" borderId="2" xfId="0" applyNumberFormat="1" applyFont="1" applyFill="1" applyBorder="1"/>
    <xf numFmtId="43" fontId="41" fillId="0" borderId="0" xfId="2" applyFont="1" applyFill="1"/>
    <xf numFmtId="0" fontId="0" fillId="0" borderId="0" xfId="0" applyAlignment="1">
      <alignment horizontal="right"/>
    </xf>
    <xf numFmtId="164" fontId="40" fillId="0" borderId="0" xfId="0" applyNumberFormat="1" applyFont="1"/>
    <xf numFmtId="0" fontId="43" fillId="0" borderId="0" xfId="0" applyFont="1" applyAlignment="1">
      <alignment horizontal="right"/>
    </xf>
    <xf numFmtId="0" fontId="40" fillId="0" borderId="0" xfId="0" applyFont="1" applyAlignment="1">
      <alignment horizontal="right"/>
    </xf>
    <xf numFmtId="0" fontId="28" fillId="0" borderId="0" xfId="1" applyFont="1"/>
    <xf numFmtId="0" fontId="13" fillId="0" borderId="0" xfId="0" applyFont="1"/>
    <xf numFmtId="0" fontId="27" fillId="4" borderId="0" xfId="0" applyFont="1" applyFill="1" applyAlignment="1">
      <alignment wrapText="1"/>
    </xf>
    <xf numFmtId="0" fontId="13" fillId="7" borderId="2" xfId="0" applyFont="1" applyFill="1" applyBorder="1"/>
    <xf numFmtId="0" fontId="13" fillId="0" borderId="2" xfId="0" applyFont="1" applyBorder="1"/>
    <xf numFmtId="43" fontId="0" fillId="0" borderId="0" xfId="2" applyFont="1" applyAlignment="1">
      <alignment horizontal="center"/>
    </xf>
    <xf numFmtId="166" fontId="0" fillId="0" borderId="0" xfId="2" applyNumberFormat="1" applyFont="1" applyAlignment="1">
      <alignment horizontal="center"/>
    </xf>
    <xf numFmtId="0" fontId="12" fillId="0" borderId="0" xfId="0" applyFont="1"/>
    <xf numFmtId="0" fontId="46" fillId="0" borderId="0" xfId="0" applyFont="1"/>
    <xf numFmtId="0" fontId="12" fillId="0" borderId="0" xfId="0" applyFont="1" applyAlignment="1">
      <alignment vertical="center" wrapText="1"/>
    </xf>
    <xf numFmtId="0" fontId="12" fillId="0" borderId="0" xfId="0" applyFont="1" applyAlignment="1">
      <alignment horizontal="right" vertical="center" wrapText="1"/>
    </xf>
    <xf numFmtId="0" fontId="0" fillId="6" borderId="0" xfId="0" applyFill="1"/>
    <xf numFmtId="2" fontId="29" fillId="0" borderId="0" xfId="0" applyNumberFormat="1" applyFont="1"/>
    <xf numFmtId="2" fontId="47" fillId="0" borderId="0" xfId="0" applyNumberFormat="1" applyFont="1"/>
    <xf numFmtId="169" fontId="0" fillId="0" borderId="0" xfId="2" applyNumberFormat="1" applyFont="1" applyAlignment="1">
      <alignment horizontal="right"/>
    </xf>
    <xf numFmtId="43" fontId="40" fillId="0" borderId="0" xfId="2" applyFont="1" applyFill="1"/>
    <xf numFmtId="43" fontId="29" fillId="0" borderId="0" xfId="0" applyNumberFormat="1" applyFont="1"/>
    <xf numFmtId="0" fontId="29" fillId="0" borderId="0" xfId="0" applyFont="1" applyAlignment="1">
      <alignment vertical="center" wrapText="1"/>
    </xf>
    <xf numFmtId="0" fontId="11" fillId="0" borderId="0" xfId="0" applyFont="1" applyAlignment="1">
      <alignment vertical="center" wrapText="1"/>
    </xf>
    <xf numFmtId="0" fontId="29" fillId="0" borderId="0" xfId="0" applyFont="1" applyAlignment="1">
      <alignment horizontal="right" vertical="center" wrapText="1"/>
    </xf>
    <xf numFmtId="0" fontId="24" fillId="0" borderId="2" xfId="0" applyFont="1" applyBorder="1"/>
    <xf numFmtId="2" fontId="18" fillId="0" borderId="0" xfId="0" applyNumberFormat="1" applyFont="1"/>
    <xf numFmtId="2" fontId="33" fillId="0" borderId="0" xfId="0" applyNumberFormat="1" applyFont="1"/>
    <xf numFmtId="0" fontId="48" fillId="0" borderId="0" xfId="0" applyFont="1" applyAlignment="1">
      <alignment vertical="top" wrapText="1"/>
    </xf>
    <xf numFmtId="0" fontId="48" fillId="9" borderId="0" xfId="0" applyFont="1" applyFill="1" applyAlignment="1">
      <alignment vertical="top" wrapText="1"/>
    </xf>
    <xf numFmtId="2" fontId="19" fillId="2" borderId="0" xfId="0" applyNumberFormat="1" applyFont="1" applyFill="1"/>
    <xf numFmtId="0" fontId="16" fillId="2" borderId="0" xfId="0" applyFont="1" applyFill="1"/>
    <xf numFmtId="2" fontId="19" fillId="3" borderId="0" xfId="0" applyNumberFormat="1" applyFont="1" applyFill="1"/>
    <xf numFmtId="0" fontId="16" fillId="3" borderId="0" xfId="0" applyFont="1" applyFill="1"/>
    <xf numFmtId="0" fontId="27" fillId="0" borderId="0" xfId="0" applyFont="1"/>
    <xf numFmtId="0" fontId="48" fillId="0" borderId="0" xfId="0" applyFont="1"/>
    <xf numFmtId="165" fontId="19" fillId="0" borderId="0" xfId="0" applyNumberFormat="1" applyFont="1"/>
    <xf numFmtId="165" fontId="34" fillId="0" borderId="0" xfId="0" applyNumberFormat="1" applyFont="1"/>
    <xf numFmtId="0" fontId="10" fillId="0" borderId="2" xfId="4"/>
    <xf numFmtId="0" fontId="49" fillId="0" borderId="2" xfId="4" applyFont="1" applyAlignment="1">
      <alignment vertical="center"/>
    </xf>
    <xf numFmtId="0" fontId="50" fillId="0" borderId="2" xfId="4" applyFont="1" applyAlignment="1">
      <alignment vertical="center"/>
    </xf>
    <xf numFmtId="0" fontId="51" fillId="0" borderId="2" xfId="4" applyFont="1" applyAlignment="1">
      <alignment vertical="center"/>
    </xf>
    <xf numFmtId="0" fontId="52" fillId="0" borderId="2" xfId="6" applyFont="1" applyAlignment="1">
      <alignment vertical="center"/>
    </xf>
    <xf numFmtId="0" fontId="9" fillId="0" borderId="2" xfId="7"/>
    <xf numFmtId="168" fontId="0" fillId="0" borderId="0" xfId="0" applyNumberFormat="1"/>
    <xf numFmtId="3" fontId="0" fillId="0" borderId="0" xfId="0" applyNumberFormat="1"/>
    <xf numFmtId="0" fontId="8" fillId="0" borderId="0" xfId="0" applyFont="1"/>
    <xf numFmtId="0" fontId="0" fillId="0" borderId="0" xfId="0" applyAlignment="1">
      <alignment horizontal="left" vertical="center" indent="1"/>
    </xf>
    <xf numFmtId="0" fontId="0" fillId="10" borderId="0" xfId="0" applyFill="1"/>
    <xf numFmtId="0" fontId="0" fillId="11" borderId="0" xfId="0" applyFill="1"/>
    <xf numFmtId="0" fontId="7" fillId="10" borderId="12" xfId="0" applyFont="1" applyFill="1" applyBorder="1" applyProtection="1">
      <protection locked="0"/>
    </xf>
    <xf numFmtId="3" fontId="7" fillId="10" borderId="12" xfId="0" applyNumberFormat="1" applyFont="1" applyFill="1" applyBorder="1" applyProtection="1">
      <protection locked="0"/>
    </xf>
    <xf numFmtId="0" fontId="29" fillId="11" borderId="0" xfId="0" applyFont="1" applyFill="1"/>
    <xf numFmtId="0" fontId="24" fillId="11" borderId="2" xfId="0" applyFont="1" applyFill="1" applyBorder="1"/>
    <xf numFmtId="9" fontId="0" fillId="11" borderId="0" xfId="0" applyNumberFormat="1" applyFill="1"/>
    <xf numFmtId="0" fontId="29" fillId="11" borderId="2" xfId="7" applyFont="1" applyFill="1"/>
    <xf numFmtId="0" fontId="9" fillId="11" borderId="2" xfId="7" applyFill="1"/>
    <xf numFmtId="0" fontId="25" fillId="11" borderId="2" xfId="1" applyFill="1" applyBorder="1"/>
    <xf numFmtId="165" fontId="9" fillId="11" borderId="2" xfId="7" applyNumberFormat="1" applyFill="1"/>
    <xf numFmtId="0" fontId="25" fillId="11" borderId="2" xfId="6" applyFill="1"/>
    <xf numFmtId="0" fontId="9" fillId="11" borderId="2" xfId="7" applyFill="1" applyAlignment="1">
      <alignment wrapText="1"/>
    </xf>
    <xf numFmtId="171" fontId="9" fillId="11" borderId="2" xfId="7" applyNumberFormat="1" applyFill="1" applyAlignment="1">
      <alignment wrapText="1"/>
    </xf>
    <xf numFmtId="167" fontId="9" fillId="11" borderId="2" xfId="7" applyNumberFormat="1" applyFill="1" applyAlignment="1">
      <alignment wrapText="1"/>
    </xf>
    <xf numFmtId="170" fontId="9" fillId="11" borderId="2" xfId="7" applyNumberFormat="1" applyFill="1" applyAlignment="1">
      <alignment wrapText="1"/>
    </xf>
    <xf numFmtId="171" fontId="9" fillId="11" borderId="2" xfId="7" applyNumberFormat="1" applyFill="1"/>
    <xf numFmtId="167" fontId="9" fillId="11" borderId="2" xfId="7" applyNumberFormat="1" applyFill="1"/>
    <xf numFmtId="170" fontId="9" fillId="11" borderId="2" xfId="7" applyNumberFormat="1" applyFill="1"/>
    <xf numFmtId="0" fontId="6" fillId="0" borderId="0" xfId="0" applyFont="1" applyAlignment="1">
      <alignment vertical="center" wrapText="1"/>
    </xf>
    <xf numFmtId="0" fontId="5" fillId="0" borderId="0" xfId="0" applyFont="1"/>
    <xf numFmtId="166" fontId="45" fillId="12" borderId="2" xfId="0" applyNumberFormat="1" applyFont="1" applyFill="1" applyBorder="1"/>
    <xf numFmtId="0" fontId="55" fillId="0" borderId="0" xfId="0" applyFont="1"/>
    <xf numFmtId="0" fontId="5" fillId="0" borderId="0" xfId="0" applyFont="1" applyAlignment="1">
      <alignment vertical="center" wrapText="1"/>
    </xf>
    <xf numFmtId="0" fontId="56" fillId="0" borderId="0" xfId="0" applyFont="1"/>
    <xf numFmtId="165" fontId="28" fillId="11" borderId="0" xfId="0" applyNumberFormat="1" applyFont="1" applyFill="1"/>
    <xf numFmtId="0" fontId="5" fillId="11" borderId="0" xfId="0" applyFont="1" applyFill="1"/>
    <xf numFmtId="0" fontId="54" fillId="11" borderId="0" xfId="0" applyFont="1" applyFill="1"/>
    <xf numFmtId="9" fontId="56" fillId="11" borderId="0" xfId="0" applyNumberFormat="1" applyFont="1" applyFill="1"/>
    <xf numFmtId="0" fontId="56" fillId="0" borderId="8" xfId="0" applyFont="1" applyBorder="1"/>
    <xf numFmtId="0" fontId="56" fillId="0" borderId="9" xfId="0" applyFont="1" applyBorder="1"/>
    <xf numFmtId="0" fontId="48" fillId="8" borderId="0" xfId="0" applyFont="1" applyFill="1"/>
    <xf numFmtId="0" fontId="27" fillId="11" borderId="11" xfId="7" applyFont="1" applyFill="1" applyBorder="1" applyAlignment="1">
      <alignment wrapText="1"/>
    </xf>
    <xf numFmtId="0" fontId="27" fillId="11" borderId="10" xfId="7" applyFont="1" applyFill="1" applyBorder="1" applyAlignment="1">
      <alignment wrapText="1"/>
    </xf>
    <xf numFmtId="0" fontId="57" fillId="0" borderId="0" xfId="0" applyFont="1" applyAlignment="1">
      <alignment wrapText="1"/>
    </xf>
    <xf numFmtId="0" fontId="4" fillId="0" borderId="0" xfId="0" applyFont="1"/>
    <xf numFmtId="0" fontId="3" fillId="11" borderId="2" xfId="7" applyFont="1" applyFill="1"/>
    <xf numFmtId="0" fontId="2" fillId="0" borderId="0" xfId="0" applyFont="1"/>
    <xf numFmtId="0" fontId="1" fillId="0" borderId="0" xfId="0" applyFont="1"/>
    <xf numFmtId="166" fontId="0" fillId="0" borderId="2" xfId="2" applyNumberFormat="1" applyFont="1" applyFill="1" applyBorder="1"/>
    <xf numFmtId="0" fontId="58" fillId="0" borderId="1" xfId="0" applyFont="1" applyBorder="1" applyAlignment="1">
      <alignment wrapText="1"/>
    </xf>
    <xf numFmtId="9" fontId="47" fillId="0" borderId="0" xfId="0" applyNumberFormat="1" applyFont="1"/>
    <xf numFmtId="0" fontId="59" fillId="0" borderId="0" xfId="0" applyFont="1"/>
    <xf numFmtId="43" fontId="60" fillId="0" borderId="0" xfId="2" applyFont="1" applyFill="1"/>
    <xf numFmtId="43" fontId="29" fillId="0" borderId="0" xfId="2" applyFont="1" applyFill="1"/>
    <xf numFmtId="166" fontId="61" fillId="12" borderId="2" xfId="0" applyNumberFormat="1" applyFont="1" applyFill="1" applyBorder="1"/>
    <xf numFmtId="0" fontId="62" fillId="0" borderId="0" xfId="0" applyFont="1"/>
    <xf numFmtId="43" fontId="1" fillId="0" borderId="0" xfId="2" applyFont="1" applyFill="1"/>
    <xf numFmtId="166" fontId="1" fillId="0" borderId="2" xfId="2" applyNumberFormat="1" applyFont="1" applyFill="1" applyBorder="1"/>
    <xf numFmtId="0" fontId="63" fillId="13" borderId="0" xfId="0" applyFont="1" applyFill="1"/>
    <xf numFmtId="2" fontId="64" fillId="13" borderId="0" xfId="0" applyNumberFormat="1" applyFont="1" applyFill="1"/>
    <xf numFmtId="0" fontId="65" fillId="13" borderId="1" xfId="0" applyFont="1" applyFill="1" applyBorder="1" applyAlignment="1">
      <alignment wrapText="1"/>
    </xf>
    <xf numFmtId="9" fontId="64" fillId="13" borderId="0" xfId="0" applyNumberFormat="1" applyFont="1" applyFill="1"/>
    <xf numFmtId="43" fontId="63" fillId="13" borderId="0" xfId="2" applyFont="1" applyFill="1"/>
    <xf numFmtId="166" fontId="63" fillId="13" borderId="2" xfId="2" applyNumberFormat="1" applyFont="1" applyFill="1" applyBorder="1"/>
    <xf numFmtId="0" fontId="66" fillId="13" borderId="0" xfId="0" applyFont="1" applyFill="1"/>
    <xf numFmtId="0" fontId="67" fillId="13" borderId="0" xfId="0" applyFont="1" applyFill="1"/>
    <xf numFmtId="0" fontId="67" fillId="13" borderId="1" xfId="0" applyFont="1" applyFill="1" applyBorder="1" applyAlignment="1">
      <alignment wrapText="1"/>
    </xf>
    <xf numFmtId="0" fontId="64" fillId="13" borderId="0" xfId="0" applyFont="1" applyFill="1"/>
    <xf numFmtId="0" fontId="64" fillId="13" borderId="1" xfId="0" applyFont="1" applyFill="1" applyBorder="1" applyAlignment="1">
      <alignment wrapText="1"/>
    </xf>
    <xf numFmtId="9" fontId="67" fillId="13" borderId="0" xfId="0" applyNumberFormat="1" applyFont="1" applyFill="1"/>
    <xf numFmtId="0" fontId="67" fillId="13" borderId="2" xfId="0" applyFont="1" applyFill="1" applyBorder="1"/>
    <xf numFmtId="0" fontId="27" fillId="4" borderId="0" xfId="0" applyFont="1" applyFill="1" applyAlignment="1">
      <alignment horizontal="center"/>
    </xf>
    <xf numFmtId="0" fontId="0" fillId="0" borderId="0" xfId="0" applyAlignment="1">
      <alignment vertical="center" wrapText="1"/>
    </xf>
    <xf numFmtId="0" fontId="0" fillId="10" borderId="12" xfId="0" applyFill="1" applyBorder="1"/>
  </cellXfs>
  <cellStyles count="8">
    <cellStyle name="Comma" xfId="2" builtinId="3"/>
    <cellStyle name="Comma 2" xfId="5" xr:uid="{DF32AB67-DAA4-4679-8EF5-41CE3B8D2D40}"/>
    <cellStyle name="Hyperlink" xfId="1" builtinId="8"/>
    <cellStyle name="Hyperlink 2" xfId="6" xr:uid="{4E05A440-A667-447E-B215-7B04EE907C14}"/>
    <cellStyle name="Normal" xfId="0" builtinId="0"/>
    <cellStyle name="Normal 2" xfId="4" xr:uid="{BA0D342A-BD1E-413E-B263-6D863D7692BC}"/>
    <cellStyle name="Normal 3" xfId="7" xr:uid="{03CB6F15-8736-49DD-9607-C1448D43B3DD}"/>
    <cellStyle name="Per cent" xfId="3" builtinId="5"/>
  </cellStyles>
  <dxfs count="152">
    <dxf>
      <fill>
        <patternFill>
          <fgColor indexed="64"/>
          <bgColor theme="8" tint="0.79998168889431442"/>
        </patternFill>
      </fill>
    </dxf>
    <dxf>
      <numFmt numFmtId="170" formatCode="0.0000000"/>
      <fill>
        <patternFill>
          <fgColor indexed="64"/>
          <bgColor theme="8" tint="0.79998168889431442"/>
        </patternFill>
      </fill>
    </dxf>
    <dxf>
      <fill>
        <patternFill>
          <fgColor indexed="64"/>
          <bgColor theme="8" tint="0.79998168889431442"/>
        </patternFill>
      </fill>
    </dxf>
    <dxf>
      <fill>
        <patternFill>
          <fgColor indexed="64"/>
          <bgColor theme="8" tint="0.79998168889431442"/>
        </patternFill>
      </fill>
    </dxf>
    <dxf>
      <fill>
        <patternFill>
          <fgColor indexed="64"/>
          <bgColor theme="8" tint="0.79998168889431442"/>
        </patternFill>
      </fill>
    </dxf>
    <dxf>
      <fill>
        <patternFill>
          <fgColor indexed="64"/>
          <bgColor theme="8" tint="0.79998168889431442"/>
        </patternFill>
      </fill>
    </dxf>
    <dxf>
      <fill>
        <patternFill>
          <fgColor indexed="64"/>
          <bgColor theme="8" tint="0.79998168889431442"/>
        </patternFill>
      </fill>
    </dxf>
    <dxf>
      <numFmt numFmtId="170" formatCode="0.0000000"/>
      <fill>
        <patternFill patternType="solid">
          <fgColor indexed="64"/>
          <bgColor theme="8" tint="0.79998168889431442"/>
        </patternFill>
      </fill>
    </dxf>
    <dxf>
      <numFmt numFmtId="167" formatCode="0.0"/>
      <fill>
        <patternFill patternType="solid">
          <fgColor indexed="64"/>
          <bgColor theme="8" tint="0.79998168889431442"/>
        </patternFill>
      </fill>
    </dxf>
    <dxf>
      <fill>
        <patternFill patternType="solid">
          <fgColor indexed="64"/>
          <bgColor theme="8" tint="0.79998168889431442"/>
        </patternFill>
      </fill>
    </dxf>
    <dxf>
      <fill>
        <patternFill patternType="solid">
          <fgColor indexed="64"/>
          <bgColor theme="8" tint="0.79998168889431442"/>
        </patternFill>
      </fill>
    </dxf>
    <dxf>
      <fill>
        <patternFill patternType="solid">
          <fgColor indexed="64"/>
          <bgColor theme="8" tint="0.79998168889431442"/>
        </patternFill>
      </fill>
    </dxf>
    <dxf>
      <fill>
        <patternFill patternType="solid">
          <fgColor indexed="64"/>
          <bgColor theme="8" tint="0.79998168889431442"/>
        </patternFill>
      </fill>
    </dxf>
    <dxf>
      <fill>
        <patternFill patternType="solid">
          <fgColor indexed="64"/>
          <bgColor theme="8" tint="0.79998168889431442"/>
        </patternFill>
      </fill>
      <alignment horizontal="general" vertical="bottom" textRotation="0" wrapText="1" shrinkToFit="0" readingOrder="0"/>
    </dxf>
    <dxf>
      <fill>
        <patternFill patternType="solid">
          <fgColor indexed="64"/>
          <bgColor theme="8" tint="0.79998168889431442"/>
        </patternFill>
      </fill>
    </dxf>
    <dxf>
      <numFmt numFmtId="171" formatCode="0.000000"/>
      <fill>
        <patternFill patternType="solid">
          <fgColor indexed="64"/>
          <bgColor theme="8" tint="0.79998168889431442"/>
        </patternFill>
      </fill>
    </dxf>
    <dxf>
      <fill>
        <patternFill patternType="solid">
          <fgColor indexed="64"/>
          <bgColor theme="8" tint="0.79998168889431442"/>
        </patternFill>
      </fill>
    </dxf>
    <dxf>
      <fill>
        <patternFill patternType="solid">
          <fgColor indexed="64"/>
          <bgColor theme="8" tint="0.79998168889431442"/>
        </patternFill>
      </fill>
    </dxf>
    <dxf>
      <fill>
        <patternFill patternType="solid">
          <fgColor indexed="64"/>
          <bgColor theme="8" tint="0.79998168889431442"/>
        </patternFill>
      </fill>
    </dxf>
    <dxf>
      <fill>
        <patternFill patternType="solid">
          <fgColor indexed="64"/>
          <bgColor theme="8" tint="0.79998168889431442"/>
        </patternFill>
      </fill>
    </dxf>
    <dxf>
      <fill>
        <patternFill patternType="solid">
          <fgColor indexed="64"/>
          <bgColor theme="8" tint="0.79998168889431442"/>
        </patternFill>
      </fill>
      <alignment horizontal="general" vertical="bottom" textRotation="0" wrapText="1" shrinkToFit="0" readingOrder="0"/>
    </dxf>
    <dxf>
      <fill>
        <patternFill patternType="solid">
          <fgColor indexed="64"/>
          <bgColor theme="8" tint="0.79998168889431442"/>
        </patternFill>
      </fill>
    </dxf>
    <dxf>
      <fill>
        <patternFill patternType="solid">
          <fgColor indexed="64"/>
          <bgColor theme="8" tint="0.79998168889431442"/>
        </patternFill>
      </fill>
    </dxf>
    <dxf>
      <numFmt numFmtId="165" formatCode="0.000"/>
      <fill>
        <patternFill patternType="solid">
          <fgColor indexed="64"/>
          <bgColor theme="8" tint="0.79998168889431442"/>
        </patternFill>
      </fill>
    </dxf>
    <dxf>
      <fill>
        <patternFill patternType="solid">
          <fgColor indexed="64"/>
          <bgColor theme="8" tint="0.79998168889431442"/>
        </patternFill>
      </fill>
    </dxf>
    <dxf>
      <fill>
        <patternFill patternType="solid">
          <fgColor indexed="64"/>
          <bgColor theme="8" tint="0.79998168889431442"/>
        </patternFill>
      </fill>
    </dxf>
    <dxf>
      <fill>
        <patternFill patternType="solid">
          <fgColor indexed="64"/>
          <bgColor theme="8" tint="0.79998168889431442"/>
        </patternFill>
      </fill>
    </dxf>
    <dxf>
      <fill>
        <patternFill patternType="solid">
          <fgColor indexed="64"/>
          <bgColor theme="8" tint="0.79998168889431442"/>
        </patternFill>
      </fill>
    </dxf>
    <dxf>
      <font>
        <b/>
        <i val="0"/>
        <strike val="0"/>
        <u val="none"/>
        <sz val="11"/>
        <color theme="1"/>
        <name val="Aptos Narrow"/>
        <family val="2"/>
      </font>
      <fill>
        <patternFill patternType="solid">
          <fgColor indexed="64"/>
          <bgColor theme="8"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numFmt numFmtId="2" formatCode="0.00"/>
      <fill>
        <patternFill patternType="none">
          <fgColor indexed="64"/>
          <bgColor auto="1"/>
        </patternFill>
      </fill>
    </dxf>
    <dxf>
      <numFmt numFmtId="165" formatCode="0.000"/>
      <fill>
        <patternFill patternType="none">
          <fgColor indexed="64"/>
          <bgColor auto="1"/>
        </patternFill>
      </fill>
    </dxf>
    <dxf>
      <numFmt numFmtId="0" formatCode="General"/>
      <fill>
        <patternFill patternType="none">
          <fgColor indexed="64"/>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numFmt numFmtId="2" formatCode="0.00"/>
      <fill>
        <patternFill patternType="none">
          <fgColor indexed="64"/>
          <bgColor auto="1"/>
        </patternFill>
      </fill>
    </dxf>
    <dxf>
      <numFmt numFmtId="165" formatCode="0.000"/>
      <fill>
        <patternFill patternType="none">
          <fgColor indexed="64"/>
          <bgColor auto="1"/>
        </patternFill>
      </fill>
    </dxf>
    <dxf>
      <numFmt numFmtId="0" formatCode="General"/>
      <fill>
        <patternFill patternType="none">
          <fgColor indexed="64"/>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numFmt numFmtId="2" formatCode="0.00"/>
      <fill>
        <patternFill patternType="none">
          <fgColor indexed="64"/>
          <bgColor auto="1"/>
        </patternFill>
      </fill>
    </dxf>
    <dxf>
      <numFmt numFmtId="165" formatCode="0.000"/>
      <fill>
        <patternFill patternType="none">
          <fgColor indexed="64"/>
          <bgColor auto="1"/>
        </patternFill>
      </fill>
    </dxf>
    <dxf>
      <numFmt numFmtId="0" formatCode="General"/>
      <fill>
        <patternFill patternType="none">
          <fgColor indexed="64"/>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numFmt numFmtId="2" formatCode="0.00"/>
      <fill>
        <patternFill patternType="none">
          <fgColor indexed="64"/>
          <bgColor auto="1"/>
        </patternFill>
      </fill>
    </dxf>
    <dxf>
      <numFmt numFmtId="165" formatCode="0.000"/>
      <fill>
        <patternFill patternType="none">
          <fgColor indexed="64"/>
          <bgColor auto="1"/>
        </patternFill>
      </fill>
    </dxf>
    <dxf>
      <numFmt numFmtId="0" formatCode="General"/>
      <fill>
        <patternFill patternType="none">
          <fgColor indexed="64"/>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numFmt numFmtId="2" formatCode="0.00"/>
      <fill>
        <patternFill patternType="none">
          <fgColor indexed="64"/>
          <bgColor auto="1"/>
        </patternFill>
      </fill>
    </dxf>
    <dxf>
      <numFmt numFmtId="165" formatCode="0.000"/>
      <fill>
        <patternFill patternType="none">
          <fgColor indexed="64"/>
          <bgColor auto="1"/>
        </patternFill>
      </fill>
    </dxf>
    <dxf>
      <numFmt numFmtId="0" formatCode="General"/>
      <fill>
        <patternFill patternType="none">
          <fgColor indexed="64"/>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numFmt numFmtId="0" formatCode="General"/>
    </dxf>
    <dxf>
      <fill>
        <patternFill patternType="none">
          <bgColor auto="1"/>
        </patternFill>
      </fill>
    </dxf>
    <dxf>
      <numFmt numFmtId="2" formatCode="0.00"/>
    </dxf>
    <dxf>
      <font>
        <b val="0"/>
        <i val="0"/>
        <strike val="0"/>
        <condense val="0"/>
        <extend val="0"/>
        <outline val="0"/>
        <shadow val="0"/>
        <u val="none"/>
        <vertAlign val="baseline"/>
        <sz val="11"/>
        <color theme="1"/>
        <name val="Aptos Narrow"/>
        <family val="2"/>
        <scheme val="none"/>
      </font>
      <numFmt numFmtId="2" formatCode="0.00"/>
    </dxf>
    <dxf>
      <numFmt numFmtId="2" formatCode="0.00"/>
    </dxf>
    <dxf>
      <font>
        <b val="0"/>
        <i val="0"/>
        <strike val="0"/>
        <condense val="0"/>
        <extend val="0"/>
        <outline val="0"/>
        <shadow val="0"/>
        <u val="none"/>
        <vertAlign val="baseline"/>
        <sz val="11"/>
        <color theme="1"/>
        <name val="Aptos Narrow"/>
        <family val="2"/>
        <scheme val="none"/>
      </font>
      <numFmt numFmtId="2" formatCode="0.00"/>
    </dxf>
    <dxf>
      <numFmt numFmtId="2" formatCode="0.00"/>
    </dxf>
    <dxf>
      <numFmt numFmtId="2" formatCode="0.00"/>
      <fill>
        <patternFill patternType="none">
          <bgColor auto="1"/>
        </patternFill>
      </fill>
    </dxf>
    <dxf>
      <numFmt numFmtId="35" formatCode="_-* #,##0.00_-;\-* #,##0.00_-;_-* &quot;-&quot;??_-;_-@_-"/>
    </dxf>
    <dxf>
      <font>
        <b val="0"/>
        <i val="0"/>
        <strike val="0"/>
        <condense val="0"/>
        <extend val="0"/>
        <outline val="0"/>
        <shadow val="0"/>
        <u val="none"/>
        <vertAlign val="baseline"/>
        <sz val="11"/>
        <color theme="1"/>
        <name val="Aptos Narrow"/>
        <scheme val="minor"/>
      </font>
      <numFmt numFmtId="166" formatCode="_-* #,##0.000_-;\-* #,##0.000_-;_-* &quot;-&quot;??_-;_-@_-"/>
      <fill>
        <patternFill patternType="none">
          <fgColor indexed="64"/>
          <bgColor indexed="65"/>
        </patternFill>
      </fill>
    </dxf>
    <dxf>
      <numFmt numFmtId="35" formatCode="_-* #,##0.00_-;\-* #,##0.00_-;_-* &quot;-&quot;??_-;_-@_-"/>
    </dxf>
    <dxf>
      <numFmt numFmtId="35" formatCode="_-* #,##0.00_-;\-* #,##0.00_-;_-* &quot;-&quot;??_-;_-@_-"/>
      <fill>
        <patternFill patternType="none">
          <fgColor indexed="64"/>
          <bgColor indexed="65"/>
        </patternFill>
      </fill>
    </dxf>
    <dxf>
      <numFmt numFmtId="35" formatCode="_-* #,##0.00_-;\-* #,##0.00_-;_-* &quot;-&quot;??_-;_-@_-"/>
    </dxf>
    <dxf>
      <font>
        <b val="0"/>
        <i val="0"/>
        <strike val="0"/>
        <condense val="0"/>
        <extend val="0"/>
        <outline val="0"/>
        <shadow val="0"/>
        <u val="none"/>
        <vertAlign val="baseline"/>
        <sz val="11"/>
        <color theme="1"/>
        <name val="Aptos Narrow"/>
        <scheme val="minor"/>
      </font>
      <fill>
        <patternFill patternType="none">
          <fgColor indexed="64"/>
          <bgColor indexed="65"/>
        </patternFill>
      </fill>
    </dxf>
    <dxf>
      <font>
        <b/>
        <family val="2"/>
      </font>
      <numFmt numFmtId="0" formatCode="General"/>
      <fill>
        <patternFill patternType="none">
          <fgColor indexed="64"/>
          <bgColor indexed="65"/>
        </patternFill>
      </fill>
    </dxf>
    <dxf>
      <font>
        <b/>
      </font>
      <numFmt numFmtId="0" formatCode="General"/>
      <fill>
        <patternFill patternType="none">
          <fgColor indexed="64"/>
          <bgColor indexed="65"/>
        </patternFill>
      </fill>
    </dxf>
    <dxf>
      <fill>
        <patternFill patternType="none">
          <bgColor auto="1"/>
        </patternFill>
      </fill>
    </dxf>
    <dxf>
      <fill>
        <patternFill patternType="none">
          <bgColor auto="1"/>
        </patternFill>
      </fill>
    </dxf>
    <dxf>
      <font>
        <b/>
      </font>
      <numFmt numFmtId="0" formatCode="General"/>
      <fill>
        <patternFill patternType="none">
          <bgColor auto="1"/>
        </patternFill>
      </fill>
    </dxf>
    <dxf>
      <fill>
        <patternFill patternType="none">
          <bgColor auto="1"/>
        </patternFill>
      </fill>
    </dxf>
    <dxf>
      <font>
        <b val="0"/>
        <i val="0"/>
        <strike val="0"/>
        <condense val="0"/>
        <extend val="0"/>
        <outline val="0"/>
        <shadow val="0"/>
        <u val="none"/>
        <vertAlign val="baseline"/>
        <sz val="11"/>
        <color rgb="FFC00000"/>
        <name val="Aptos Narrow"/>
        <family val="2"/>
        <scheme val="minor"/>
      </font>
    </dxf>
    <dxf>
      <font>
        <strike val="0"/>
        <outline val="0"/>
        <shadow val="0"/>
        <u val="none"/>
        <vertAlign val="baseline"/>
        <sz val="11"/>
        <color rgb="FFC00000"/>
      </font>
      <fill>
        <patternFill patternType="none">
          <bgColor auto="1"/>
        </patternFill>
      </fill>
    </dxf>
    <dxf>
      <font>
        <b val="0"/>
        <i val="0"/>
        <strike val="0"/>
        <condense val="0"/>
        <extend val="0"/>
        <outline val="0"/>
        <shadow val="0"/>
        <u val="none"/>
        <vertAlign val="baseline"/>
        <sz val="11"/>
        <color rgb="FFC00000"/>
        <name val="Aptos Narrow"/>
        <family val="2"/>
        <scheme val="minor"/>
      </font>
    </dxf>
    <dxf>
      <font>
        <strike val="0"/>
        <outline val="0"/>
        <shadow val="0"/>
        <u val="none"/>
        <vertAlign val="baseline"/>
        <sz val="11"/>
        <color rgb="FFC00000"/>
      </font>
      <fill>
        <patternFill patternType="none">
          <bgColor auto="1"/>
        </patternFill>
      </fill>
    </dxf>
    <dxf>
      <fill>
        <patternFill patternType="none">
          <bgColor auto="1"/>
        </patternFill>
      </fill>
    </dxf>
    <dxf>
      <fill>
        <patternFill patternType="none">
          <bgColor auto="1"/>
        </patternFill>
      </fill>
    </dxf>
    <dxf>
      <font>
        <b val="0"/>
        <i val="0"/>
        <strike val="0"/>
        <condense val="0"/>
        <extend val="0"/>
        <outline val="0"/>
        <shadow val="0"/>
        <u val="none"/>
        <vertAlign val="baseline"/>
        <sz val="11"/>
        <color theme="1"/>
        <name val="Aptos Narrow"/>
        <family val="2"/>
        <scheme val="minor"/>
      </font>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alignment horizontal="general" vertical="top" textRotation="0" wrapText="1" indent="0" justifyLastLine="0" shrinkToFit="0" readingOrder="0"/>
    </dxf>
    <dxf>
      <fill>
        <patternFill patternType="solid">
          <fgColor rgb="FF83CAEB"/>
          <bgColor rgb="FF83CAEB"/>
        </patternFill>
      </fill>
    </dxf>
    <dxf>
      <fill>
        <patternFill patternType="solid">
          <fgColor rgb="FFC1E4F5"/>
          <bgColor rgb="FFC1E4F5"/>
        </patternFill>
      </fill>
    </dxf>
    <dxf>
      <fill>
        <patternFill patternType="solid">
          <fgColor theme="1"/>
          <bgColor theme="1"/>
        </patternFill>
      </fill>
    </dxf>
    <dxf>
      <fill>
        <patternFill patternType="solid">
          <fgColor rgb="FF83CAEB"/>
          <bgColor rgb="FF83CAEB"/>
        </patternFill>
      </fill>
    </dxf>
    <dxf>
      <fill>
        <patternFill patternType="solid">
          <fgColor rgb="FFC1E4F5"/>
          <bgColor rgb="FFC1E4F5"/>
        </patternFill>
      </fill>
    </dxf>
    <dxf>
      <fill>
        <patternFill patternType="solid">
          <fgColor theme="1"/>
          <bgColor theme="1"/>
        </patternFill>
      </fill>
    </dxf>
    <dxf>
      <fill>
        <patternFill patternType="solid">
          <fgColor rgb="FF83CAEB"/>
          <bgColor rgb="FF83CAEB"/>
        </patternFill>
      </fill>
    </dxf>
    <dxf>
      <fill>
        <patternFill patternType="solid">
          <fgColor rgb="FFC1E4F5"/>
          <bgColor rgb="FFC1E4F5"/>
        </patternFill>
      </fill>
    </dxf>
    <dxf>
      <fill>
        <patternFill patternType="solid">
          <fgColor theme="1"/>
          <bgColor theme="1"/>
        </patternFill>
      </fill>
    </dxf>
    <dxf>
      <fill>
        <patternFill patternType="solid">
          <fgColor rgb="FF83CAEB"/>
          <bgColor rgb="FF83CAEB"/>
        </patternFill>
      </fill>
    </dxf>
    <dxf>
      <fill>
        <patternFill patternType="solid">
          <fgColor rgb="FFC1E4F5"/>
          <bgColor rgb="FFC1E4F5"/>
        </patternFill>
      </fill>
    </dxf>
    <dxf>
      <fill>
        <patternFill patternType="solid">
          <fgColor theme="1"/>
          <bgColor theme="1"/>
        </patternFill>
      </fill>
    </dxf>
    <dxf>
      <fill>
        <patternFill patternType="solid">
          <fgColor rgb="FF83CAEB"/>
          <bgColor rgb="FF83CAEB"/>
        </patternFill>
      </fill>
    </dxf>
    <dxf>
      <fill>
        <patternFill patternType="solid">
          <fgColor rgb="FFC1E4F5"/>
          <bgColor rgb="FFC1E4F5"/>
        </patternFill>
      </fill>
    </dxf>
    <dxf>
      <fill>
        <patternFill patternType="solid">
          <fgColor theme="1"/>
          <bgColor theme="1"/>
        </patternFill>
      </fill>
    </dxf>
    <dxf>
      <fill>
        <patternFill patternType="solid">
          <fgColor rgb="FF83CAEB"/>
          <bgColor rgb="FF83CAEB"/>
        </patternFill>
      </fill>
    </dxf>
    <dxf>
      <fill>
        <patternFill patternType="solid">
          <fgColor rgb="FFC1E4F5"/>
          <bgColor rgb="FFC1E4F5"/>
        </patternFill>
      </fill>
    </dxf>
    <dxf>
      <fill>
        <patternFill patternType="solid">
          <fgColor theme="1"/>
          <bgColor theme="1"/>
        </patternFill>
      </fill>
    </dxf>
    <dxf>
      <fill>
        <patternFill patternType="solid">
          <fgColor rgb="FF83CAEB"/>
          <bgColor rgb="FF83CAEB"/>
        </patternFill>
      </fill>
    </dxf>
    <dxf>
      <fill>
        <patternFill patternType="solid">
          <fgColor rgb="FFD8D8D8"/>
          <bgColor rgb="FFD8D8D8"/>
        </patternFill>
      </fill>
    </dxf>
    <dxf>
      <fill>
        <patternFill patternType="solid">
          <fgColor theme="1"/>
          <bgColor theme="1"/>
        </patternFill>
      </fill>
    </dxf>
  </dxfs>
  <tableStyles count="7">
    <tableStyle name="Servers-style" pivot="0" count="3" xr9:uid="{00000000-0011-0000-FFFF-FFFF00000000}">
      <tableStyleElement type="headerRow" dxfId="151"/>
      <tableStyleElement type="firstRowStripe" dxfId="150"/>
      <tableStyleElement type="secondRowStripe" dxfId="149"/>
    </tableStyle>
    <tableStyle name="Networking-style" pivot="0" count="3" xr9:uid="{00000000-0011-0000-FFFF-FFFF01000000}">
      <tableStyleElement type="headerRow" dxfId="148"/>
      <tableStyleElement type="firstRowStripe" dxfId="147"/>
      <tableStyleElement type="secondRowStripe" dxfId="146"/>
    </tableStyle>
    <tableStyle name="Networking-style 2" pivot="0" count="3" xr9:uid="{00000000-0011-0000-FFFF-FFFF02000000}">
      <tableStyleElement type="headerRow" dxfId="145"/>
      <tableStyleElement type="firstRowStripe" dxfId="144"/>
      <tableStyleElement type="secondRowStripe" dxfId="143"/>
    </tableStyle>
    <tableStyle name="Networking-style 3" pivot="0" count="3" xr9:uid="{00000000-0011-0000-FFFF-FFFF03000000}">
      <tableStyleElement type="headerRow" dxfId="142"/>
      <tableStyleElement type="firstRowStripe" dxfId="141"/>
      <tableStyleElement type="secondRowStripe" dxfId="140"/>
    </tableStyle>
    <tableStyle name="Networking-style 4" pivot="0" count="3" xr9:uid="{00000000-0011-0000-FFFF-FFFF04000000}">
      <tableStyleElement type="headerRow" dxfId="139"/>
      <tableStyleElement type="firstRowStripe" dxfId="138"/>
      <tableStyleElement type="secondRowStripe" dxfId="137"/>
    </tableStyle>
    <tableStyle name="End User Devices-style" pivot="0" count="3" xr9:uid="{00000000-0011-0000-FFFF-FFFF05000000}">
      <tableStyleElement type="headerRow" dxfId="136"/>
      <tableStyleElement type="firstRowStripe" dxfId="135"/>
      <tableStyleElement type="secondRowStripe" dxfId="134"/>
    </tableStyle>
    <tableStyle name="Other-style" pivot="0" count="3" xr9:uid="{00000000-0011-0000-FFFF-FFFF06000000}">
      <tableStyleElement type="headerRow" dxfId="133"/>
      <tableStyleElement type="firstRowStripe" dxfId="132"/>
      <tableStyleElement type="secondRowStripe" dxfId="13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informationpower-my.sharepoint.com/personal/alicia_wise_informationpower_co_uk/Documents/Desktop/vulcan%20mind%20meld/Copy%20of%20Digital%20emissions%20industry%20tool%20v7%20-%20unlocked%20-%20to%20merge.xlsx" TargetMode="External"/><Relationship Id="rId1" Type="http://schemas.openxmlformats.org/officeDocument/2006/relationships/externalLinkPath" Target="https://informationpower-my.sharepoint.com/personal/alicia_wise_informationpower_co_uk/Documents/Desktop/vulcan%20mind%20meld/Copy%20of%20Digital%20emissions%20industry%20tool%20v7%20-%20unlocked%20-%20to%20merg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ad Me"/>
      <sheetName val="Inputs"/>
      <sheetName val="Grid factors"/>
      <sheetName val="Cloud factors"/>
      <sheetName val="Copy of Digital emissions indus"/>
    </sheetNames>
    <sheetDataSet>
      <sheetData sheetId="0"/>
      <sheetData sheetId="1"/>
      <sheetData sheetId="2"/>
      <sheetData sheetId="3"/>
      <sheetData sheetId="4" refreshError="1"/>
    </sheetDataSet>
  </externalBook>
</externalLink>
</file>

<file path=xl/persons/person.xml><?xml version="1.0" encoding="utf-8"?>
<personList xmlns="http://schemas.microsoft.com/office/spreadsheetml/2018/threadedcomments" xmlns:x="http://schemas.openxmlformats.org/spreadsheetml/2006/main">
  <person displayName="William Pickett" id="{E8C990B0-8D85-43C6-81B2-E98782A46AC7}" userId="S::William.Pickett@slrconsulting.com::c4bd63b2-c170-430e-b1ef-30d37c63d651"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6:S41" totalsRowCount="1" headerRowDxfId="130" dataDxfId="129" totalsRowDxfId="128">
  <tableColumns count="19">
    <tableColumn id="2" xr3:uid="{00000000-0010-0000-0000-000002000000}" name="Function" dataDxfId="127"/>
    <tableColumn id="20" xr3:uid="{99C4DCC2-AB06-4728-BC9D-543AE2BB3CEB}" name="Machine Name/s or Number/s" dataDxfId="126"/>
    <tableColumn id="3" xr3:uid="{00000000-0010-0000-0000-000003000000}" name="Country" dataDxfId="125"/>
    <tableColumn id="6" xr3:uid="{00000000-0010-0000-0000-000006000000}" name="Make/model of machine" dataDxfId="124"/>
    <tableColumn id="7" xr3:uid="{00000000-0010-0000-0000-000007000000}" name="Idle Power (W)" dataDxfId="123" totalsRowDxfId="122"/>
    <tableColumn id="8" xr3:uid="{00000000-0010-0000-0000-000008000000}" name="Max Power (W)" dataDxfId="121" totalsRowDxfId="120"/>
    <tableColumn id="9" xr3:uid="{00000000-0010-0000-0000-000009000000}" name="Mean Utilisation of computing capacity (%)" dataDxfId="119"/>
    <tableColumn id="10" xr3:uid="{00000000-0010-0000-0000-00000A000000}" name="Server Power (W)" dataDxfId="118">
      <calculatedColumnFormula>((F7-E7)*G7)+E7</calculatedColumnFormula>
    </tableColumn>
    <tableColumn id="11" xr3:uid="{00000000-0010-0000-0000-00000B000000}" name="Total Storage Capacity (TB)" dataDxfId="117"/>
    <tableColumn id="12" xr3:uid="{00000000-0010-0000-0000-00000C000000}" name="Mean Storage Used Wh/TBh" dataDxfId="116"/>
    <tableColumn id="13" xr3:uid="{00000000-0010-0000-0000-00000D000000}" name="Daily Storage Power (W)" dataDxfId="115">
      <calculatedColumnFormula>I7*J7</calculatedColumnFormula>
    </tableColumn>
    <tableColumn id="14" xr3:uid="{00000000-0010-0000-0000-00000E000000}" name="Combined Server &amp; Storage Power (W)" dataDxfId="114">
      <calculatedColumnFormula>SUM(Table_1[[#This Row],[Server Power (W)]]+Table_1[[#This Row],[Daily Storage Power (W)]])</calculatedColumnFormula>
    </tableColumn>
    <tableColumn id="19" xr3:uid="{CD298AAF-723F-7D4D-85C1-245F51D7113A}" name="Data Centre PUE" dataDxfId="113" totalsRowDxfId="112" dataCellStyle="Comma"/>
    <tableColumn id="15" xr3:uid="{00000000-0010-0000-0000-00000F000000}" name="Combined Server &amp; Storage Monthly Energy inc. PUE  (kWh/year)" dataDxfId="111" totalsRowDxfId="110" dataCellStyle="Comma">
      <calculatedColumnFormula>(Table_1[[#This Row],[Combined Server &amp; Storage Power (W)]]*24*(365)/1000)*Table_1[[#This Row],[Data Centre PUE]]</calculatedColumnFormula>
    </tableColumn>
    <tableColumn id="18" xr3:uid="{765AD697-20E4-4160-839A-8887242AA5DF}" name="Grid Carbon Intensity (kgCO2e/kWh)" dataDxfId="109" totalsRowDxfId="108" dataCellStyle="Comma">
      <calculatedColumnFormula>IFERROR(_xlfn.XLOOKUP(C7,'Grid factors'!A:A,'Grid factors'!D:D),"")</calculatedColumnFormula>
    </tableColumn>
    <tableColumn id="16" xr3:uid="{40140D5A-51C0-4021-8012-8747D0F941A1}" name="Compute Server Carbon Footprint (kgCO2e)" dataDxfId="107" totalsRowDxfId="106">
      <calculatedColumnFormula>Table_1[[#This Row],[Combined Server &amp; Storage Monthly Energy inc. PUE  (kWh/year)]]*Table_1[[#This Row],[Grid Carbon Intensity (kgCO2e/kWh)]]</calculatedColumnFormula>
    </tableColumn>
    <tableColumn id="5" xr3:uid="{0388233E-10D7-4742-A2F5-920F995D0FE8}" name="Source (i.e. data, estimate, proxy)" dataDxfId="105" totalsRowDxfId="104"/>
    <tableColumn id="1" xr3:uid="{D1CF278B-3E7E-442F-93BD-E4E09FDDFAA1}" name="Data Confidence (i.e. high, medium, low)" dataDxfId="103" totalsRowDxfId="102"/>
    <tableColumn id="17" xr3:uid="{F41180D3-1E97-4C28-8430-8DF049BF9855}" name="Notes" dataDxfId="101"/>
  </tableColumns>
  <tableStyleInfo name="Servers-style" showFirstColumn="1" showLastColumn="1"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B9A883D5-F89B-4148-BE96-5F6E4AE62519}" name="gcp_regions8" displayName="gcp_regions8" ref="H3:L45" totalsRowShown="0" headerRowDxfId="13" dataDxfId="12">
  <autoFilter ref="H3:L45" xr:uid="{00000000-0009-0000-0100-000002000000}"/>
  <tableColumns count="5">
    <tableColumn id="1" xr3:uid="{2791E29F-F741-47F0-86B5-7EB757F11669}" name="Google Cloud Region" dataDxfId="11"/>
    <tableColumn id="2" xr3:uid="{7B181A4E-1C86-469E-8065-457944B1CE94}" name="Location" dataDxfId="10"/>
    <tableColumn id="3" xr3:uid="{D56A01E5-4D5F-4E15-AD4C-A9C9947687B8}" name="Google CFE (%)" dataDxfId="9"/>
    <tableColumn id="4" xr3:uid="{0BBBBA53-B022-4C0F-89F9-C762E018E054}" name="Grid carbon intensity (gCO2eq / kWh)" dataDxfId="8"/>
    <tableColumn id="5" xr3:uid="{27750105-3DB5-447B-9E1D-201EECCB4E13}" name="Grid carbon intensity (tCO2e/kWh)" dataDxfId="7">
      <calculatedColumnFormula>gcp_regions8[[#This Row],[Grid carbon intensity (gCO2eq / kWh)]]/1000000</calculatedColumnFormula>
    </tableColumn>
  </tableColumns>
  <tableStyleInfo name="TableStyleLight10"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CB785EE6-68F1-4902-9E1A-AF5CDF2AF637}" name="azure_regions9" displayName="azure_regions9" ref="N3:R61" totalsRowShown="0" headerRowDxfId="6" dataDxfId="5">
  <autoFilter ref="N3:R61" xr:uid="{00000000-0009-0000-0100-000003000000}"/>
  <tableColumns count="5">
    <tableColumn id="1" xr3:uid="{B735A07A-76DD-47E8-85E4-962FA2C97F59}" name="MS Azure Region" dataDxfId="4"/>
    <tableColumn id="2" xr3:uid="{AC590D42-519D-4AB8-8507-9AC90E695029}" name="Location" dataDxfId="3"/>
    <tableColumn id="3" xr3:uid="{615B3C16-46E2-4D93-8A1E-9DBFF9DFC8EE}" name="NERC Region" dataDxfId="2"/>
    <tableColumn id="4" xr3:uid="{B7181AE5-9ABE-4C5C-BA4A-C1443F3C6C3F}" name="Emissions factor (tCO2e/kWh)" dataDxfId="1"/>
    <tableColumn id="5" xr3:uid="{8B0F99A4-1C04-4320-B83D-CBE4450E888D}" name="Emissions source" dataDxfId="0"/>
  </tableColumns>
  <tableStyleInfo name="TableStyleLight10"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_7" displayName="Table_7" ref="A4:F7">
  <tableColumns count="6">
    <tableColumn id="1" xr3:uid="{00000000-0010-0000-0600-000001000000}" name="Description"/>
    <tableColumn id="2" xr3:uid="{00000000-0010-0000-0600-000002000000}" name="Value" dataDxfId="100">
      <calculatedColumnFormula>SUM(B2:B4)</calculatedColumnFormula>
    </tableColumn>
    <tableColumn id="3" xr3:uid="{00000000-0010-0000-0600-000003000000}" name="Units"/>
    <tableColumn id="7" xr3:uid="{EACDA7DF-E6A0-4DB1-B49D-8D6BABB93C86}" name="Source (i.e. data, estimate, proxy)"/>
    <tableColumn id="6" xr3:uid="{42881C2B-65FC-4B46-95D3-CF1BCFB0E160}" name="Data Confidence (i.e. high, medium, low)"/>
    <tableColumn id="4" xr3:uid="{00000000-0010-0000-0600-000004000000}" name="Notes"/>
  </tableColumns>
  <tableStyleInfo name="Other-style" showFirstColumn="1" showLastColumn="1"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2" displayName="Table_2" ref="B4:J11" headerRowDxfId="99" dataDxfId="98" totalsRowDxfId="97">
  <tableColumns count="9">
    <tableColumn id="1" xr3:uid="{00000000-0010-0000-0100-000001000000}" name="Machine Name/s or Number/s" dataDxfId="96"/>
    <tableColumn id="2" xr3:uid="{00000000-0010-0000-0100-000002000000}" name="Data transmitted/day (MB/day)" dataDxfId="95"/>
    <tableColumn id="3" xr3:uid="{00000000-0010-0000-0100-000003000000}" name="Data received/day (MB/day)" dataDxfId="94"/>
    <tableColumn id="4" xr3:uid="{00000000-0010-0000-0100-000004000000}" name="Data Energy Intensity (kWh/GB)" dataDxfId="93">
      <calculatedColumnFormula>Datasheet!$B$8</calculatedColumnFormula>
    </tableColumn>
    <tableColumn id="5" xr3:uid="{00000000-0010-0000-0100-000005000000}" name="Mean Global Grid Electricity Intensity (kgCO2e/kWh)" dataDxfId="92">
      <calculatedColumnFormula>Datasheet!$B$12</calculatedColumnFormula>
    </tableColumn>
    <tableColumn id="6" xr3:uid="{00000000-0010-0000-0100-000006000000}" name="Total Annual Carbon Footprint (kgCO2e)" dataDxfId="91">
      <calculatedColumnFormula>SUBTOTAL(109,G2:G4)</calculatedColumnFormula>
    </tableColumn>
    <tableColumn id="7" xr3:uid="{962D6A94-E1E5-405F-BF4F-6D344C879F31}" name="Source (i.e. data, estimate, proxy)" dataDxfId="90" totalsRowDxfId="89"/>
    <tableColumn id="8" xr3:uid="{CD4D5E20-3260-4EE9-A171-6A3D0A7B3DBB}" name="Data Confidence (i.e. high, medium, low)" dataDxfId="88" totalsRowDxfId="87"/>
    <tableColumn id="9" xr3:uid="{4561F0BC-B334-4B8B-A0F2-877289D40C47}" name="Notes" dataDxfId="86" totalsRowDxfId="85"/>
  </tableColumns>
  <tableStyleInfo name="Networking-style" showFirstColumn="1" showLastColumn="1"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_3" displayName="Table_3" ref="B13:H17" headerRowDxfId="84" dataDxfId="83" totalsRowDxfId="82">
  <tableColumns count="7">
    <tableColumn id="1" xr3:uid="{00000000-0010-0000-0200-000001000000}" name="Machine Name/s or Number/s" dataDxfId="81"/>
    <tableColumn id="2" xr3:uid="{00000000-0010-0000-0200-000002000000}" name="Data transmitted/day (MB/day)" dataDxfId="80"/>
    <tableColumn id="3" xr3:uid="{00000000-0010-0000-0200-000003000000}" name="Data harvested/day (MB/day)" dataDxfId="79" dataCellStyle="Comma">
      <calculatedColumnFormula>125000 / (154/24)</calculatedColumnFormula>
    </tableColumn>
    <tableColumn id="5" xr3:uid="{00000000-0010-0000-0200-000005000000}" name="Data Energy Intensity (kWh/GB)" dataDxfId="78">
      <calculatedColumnFormula>Datasheet!$B$8</calculatedColumnFormula>
    </tableColumn>
    <tableColumn id="6" xr3:uid="{00000000-0010-0000-0200-000006000000}" name="Mean Global Grid Electricity Intensity (kgCO2e/kWh)" dataDxfId="77">
      <calculatedColumnFormula>Datasheet!$B$12</calculatedColumnFormula>
    </tableColumn>
    <tableColumn id="7" xr3:uid="{00000000-0010-0000-0200-000007000000}" name="Total Annual Carbon Footprint (kgCO2e)" dataDxfId="76">
      <calculatedColumnFormula>((Networking!$C14+Networking!$D14)/1000)*(365/12)*Networking!$E14*Networking!$F14</calculatedColumnFormula>
    </tableColumn>
    <tableColumn id="4" xr3:uid="{537AC244-AA0A-4929-9A0D-783EEB03814E}" name="Source (i.e. data, estimate, proxy)" dataDxfId="75" totalsRowDxfId="74"/>
  </tableColumns>
  <tableStyleInfo name="Networking-style 2" showFirstColumn="1" showLastColumn="1"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1F921C9-C83F-4C9E-84B7-BE0BED939809}" name="Table_35" displayName="Table_35" ref="B19:J23" headerRowDxfId="73" dataDxfId="72" totalsRowDxfId="71">
  <tableColumns count="9">
    <tableColumn id="1" xr3:uid="{817F26DB-B5D3-4BCF-A4BA-9E423956CE69}" name="Machine Name/s or Number/s" dataDxfId="70"/>
    <tableColumn id="2" xr3:uid="{BAB69511-7B28-48E3-A202-90D846DDAEC0}" name="Data transmitted/day (MB/day)" dataDxfId="69"/>
    <tableColumn id="3" xr3:uid="{1F1176EC-3AFC-4657-8B6C-C0A9B7898456}" name="Data harvested/day (MB/day)" dataDxfId="68" dataCellStyle="Comma">
      <calculatedColumnFormula>125000 / (154/24)</calculatedColumnFormula>
    </tableColumn>
    <tableColumn id="5" xr3:uid="{4AE8AB3A-96D1-422E-ADC0-ECA56C78C627}" name="Data Energy Intensity (kWh/GB)" dataDxfId="67">
      <calculatedColumnFormula>Datasheet!$B$8</calculatedColumnFormula>
    </tableColumn>
    <tableColumn id="6" xr3:uid="{1E68E1DC-13EC-4448-A788-D7EF7F2934E4}" name="Mean Global Grid Electricity Intensity (kgCO2e/kWh)" dataDxfId="66">
      <calculatedColumnFormula>Datasheet!$B$12</calculatedColumnFormula>
    </tableColumn>
    <tableColumn id="7" xr3:uid="{CFDFBE18-A1E8-484F-8640-D478905B149D}" name="Total Annual Carbon Footprint (kgCO2e)" dataDxfId="65">
      <calculatedColumnFormula>((Networking!$C20+Networking!$D20)/1000)*(365/12)*Networking!$E20*Networking!$F20</calculatedColumnFormula>
    </tableColumn>
    <tableColumn id="4" xr3:uid="{179AE5F7-EB7C-429C-A51A-8C86C46EDD25}" name="Source (i.e. data, estimate, proxy)" dataDxfId="64" totalsRowDxfId="63"/>
    <tableColumn id="8" xr3:uid="{F6D86516-FE69-49F1-8D71-C1674E30633D}" name="Data Confidence (i.e. high, medium, low)" dataDxfId="62" totalsRowDxfId="61"/>
    <tableColumn id="9" xr3:uid="{8AE3C339-3B67-4066-9B05-FB5E355E274B}" name="Notes" dataDxfId="60" totalsRowDxfId="59"/>
  </tableColumns>
  <tableStyleInfo name="Networking-style 2" showFirstColumn="1" showLastColumn="1"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25ACB45-2752-43EE-BCB1-13E47B07A2A9}" name="Table_357" displayName="Table_357" ref="B25:J29" headerRowDxfId="58" dataDxfId="57" totalsRowDxfId="56">
  <tableColumns count="9">
    <tableColumn id="1" xr3:uid="{F7ED18AA-048F-49A1-BDEC-D12C4831E75B}" name="Machine Name/s or Number/s" dataDxfId="55"/>
    <tableColumn id="2" xr3:uid="{BEC360A3-31C3-421F-A4DE-B54009476B5D}" name="Data transmitted/day (MB/day)" dataDxfId="54"/>
    <tableColumn id="3" xr3:uid="{AF18C790-11F8-4EDC-A713-534D2B829603}" name="Data harvested/day (MB/day)" dataDxfId="53" dataCellStyle="Comma">
      <calculatedColumnFormula>125000 / (154/24)</calculatedColumnFormula>
    </tableColumn>
    <tableColumn id="5" xr3:uid="{9EDF9148-2B3A-42A2-91EA-05F463552113}" name="Data Energy Intensity (kWh/GB)" dataDxfId="52">
      <calculatedColumnFormula>Datasheet!$B$8</calculatedColumnFormula>
    </tableColumn>
    <tableColumn id="6" xr3:uid="{39137188-C7E5-40CA-8A19-0CE6FB83D0CC}" name="Mean Global Grid Electricity Intensity (kgCO2e/kWh)" dataDxfId="51">
      <calculatedColumnFormula>Datasheet!$B$12</calculatedColumnFormula>
    </tableColumn>
    <tableColumn id="7" xr3:uid="{D099AF8F-DF7A-409A-99E1-7C9B567D3461}" name="Total Annual Carbon Footprint (kgCO2e)" dataDxfId="50">
      <calculatedColumnFormula>SUBTOTAL(109,G23:G25)</calculatedColumnFormula>
    </tableColumn>
    <tableColumn id="4" xr3:uid="{B0A6B928-7CA1-472B-A4AC-707724D92775}" name="Source (i.e. data, estimate, proxy)" dataDxfId="49" totalsRowDxfId="48"/>
    <tableColumn id="8" xr3:uid="{FA35B757-A015-418D-976C-18A2A6A2ED68}" name="Data Confidence (i.e. high, medium, low)" dataDxfId="47" totalsRowDxfId="46"/>
    <tableColumn id="9" xr3:uid="{ABD5AB16-6458-42E3-8A32-2245AABC2E2B}" name="Notes" dataDxfId="45" totalsRowDxfId="44"/>
  </tableColumns>
  <tableStyleInfo name="Networking-style 2" showFirstColumn="1" showLastColumn="1"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79E05D6-E208-41FA-96FC-ACA71708CE8B}" name="Table_359" displayName="Table_359" ref="B31:J35" headerRowDxfId="43" dataDxfId="42" totalsRowDxfId="41">
  <tableColumns count="9">
    <tableColumn id="1" xr3:uid="{9210C7C9-739B-4625-BA0E-ECEB6442CBFC}" name="Machine Name/s or Number/s" dataDxfId="40"/>
    <tableColumn id="2" xr3:uid="{885BF094-ABC0-4B98-AC05-821DEE121DC8}" name="Data transmitted/day (MB/day)" dataDxfId="39"/>
    <tableColumn id="3" xr3:uid="{B60A904E-3C71-4F55-AA73-C29D2DD33F96}" name="Data harvested/day (MB/day)" dataDxfId="38" dataCellStyle="Comma">
      <calculatedColumnFormula>125000 / (154/24)</calculatedColumnFormula>
    </tableColumn>
    <tableColumn id="5" xr3:uid="{D9BB9888-F5E3-40A8-B4B7-08CDDAFD926A}" name="Data Energy Intensity (kWh/GB)" dataDxfId="37">
      <calculatedColumnFormula>Datasheet!$B$8</calculatedColumnFormula>
    </tableColumn>
    <tableColumn id="6" xr3:uid="{92EAA834-6977-49F3-8E02-E7D451BA7395}" name="Mean Global Grid Electricity Intensity (kgCO2e/kWh)" dataDxfId="36">
      <calculatedColumnFormula>Datasheet!$B$12</calculatedColumnFormula>
    </tableColumn>
    <tableColumn id="7" xr3:uid="{05BCA9B5-8B2E-48DE-B139-4E90832DEB6B}" name="Total Annual Carbon Footprint (kgCO2e)" dataDxfId="35">
      <calculatedColumnFormula>SUBTOTAL(109,G29:G31)</calculatedColumnFormula>
    </tableColumn>
    <tableColumn id="4" xr3:uid="{8DE8D489-3C17-4F88-BBD2-1EF08A52F7EB}" name="Source (i.e. data, estimate, proxy)" dataDxfId="34" totalsRowDxfId="33"/>
    <tableColumn id="8" xr3:uid="{BF07B9DC-87AE-4343-B6F6-117811D1AC91}" name="Data Confidence (i.e. high, medium, low)" dataDxfId="32" totalsRowDxfId="31"/>
    <tableColumn id="9" xr3:uid="{DF1049B1-4C99-45D3-A98E-C86628E507CB}" name="Notes" dataDxfId="30" totalsRowDxfId="29"/>
  </tableColumns>
  <tableStyleInfo name="Networking-style 2" showFirstColumn="1" showLastColumn="1"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AFA8482D-F900-4E70-B3E5-A19416833A91}" name="electricity_factors6" displayName="electricity_factors6" ref="A3:F41" totalsRowShown="0" headerRowDxfId="28" dataDxfId="27">
  <autoFilter ref="A3:F41" xr:uid="{00000000-0009-0000-0100-000004000000}"/>
  <sortState xmlns:xlrd2="http://schemas.microsoft.com/office/spreadsheetml/2017/richdata2" ref="A4:F40">
    <sortCondition ref="A4:A40"/>
  </sortState>
  <tableColumns count="6">
    <tableColumn id="1" xr3:uid="{D9807E66-CA31-43B2-A910-5975378DE172}" name="Country" dataDxfId="26"/>
    <tableColumn id="2" xr3:uid="{6324259F-266A-4B11-8587-87EBA934973C}" name="emissions intensity (raw)" dataDxfId="25"/>
    <tableColumn id="3" xr3:uid="{7BFD6481-D165-4194-9F88-40789DDC47A1}" name="units" dataDxfId="24"/>
    <tableColumn id="4" xr3:uid="{5497B32E-9709-41D7-9360-AC29C1C3ABFD}" name="converted value (kgCO2e/kWh)" dataDxfId="23">
      <calculatedColumnFormula>B4/1000</calculatedColumnFormula>
    </tableColumn>
    <tableColumn id="5" xr3:uid="{12A2EFBE-3621-4813-A4E7-F42722F0FB7A}" name="source" dataDxfId="22"/>
    <tableColumn id="6" xr3:uid="{9EAC8221-FCB1-47A8-BBDD-1D503AD530E4}" name="link" dataDxfId="21"/>
  </tableColumns>
  <tableStyleInfo name="TableStyleLight1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D2E0C3D-CA1E-4F03-B2EE-0AE10CB9F396}" name="aws_regions7" displayName="aws_regions7" ref="B3:F29" totalsRowShown="0" headerRowDxfId="20" dataDxfId="19">
  <autoFilter ref="B3:F29" xr:uid="{00000000-0009-0000-0100-000001000000}"/>
  <tableColumns count="5">
    <tableColumn id="1" xr3:uid="{3D05FE51-421C-4549-8EE5-5928E0CF4105}" name="AWS Region" dataDxfId="18"/>
    <tableColumn id="2" xr3:uid="{140D0970-58D9-4344-8419-8E0C3F9FE9D6}" name="Country" dataDxfId="17"/>
    <tableColumn id="3" xr3:uid="{43F0C56F-0418-4571-9BE3-17CB91364B5B}" name="NERC Region" dataDxfId="16"/>
    <tableColumn id="4" xr3:uid="{88B074CB-F398-43CF-B247-5A50962BA744}" name="Emissions factor (tCO2e/kWh)" dataDxfId="15"/>
    <tableColumn id="5" xr3:uid="{A7529444-9438-428E-9073-DA8A2A896FE5}" name="Emissions source" dataDxfId="14"/>
  </tableColumns>
  <tableStyleInfo name="TableStyleLight10"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H10" dT="2025-06-24T11:13:34.00" personId="{E8C990B0-8D85-43C6-81B2-E98782A46AC7}" id="{4D3A1A9E-47C2-4EC0-AF12-6A5D4FD9181F}">
    <text>Update to Grid intensity used for end-users in Cell I67</text>
  </threadedComment>
  <threadedComment ref="M10" dT="2025-06-24T11:37:52.00" personId="{E8C990B0-8D85-43C6-81B2-E98782A46AC7}" id="{71F1DAE8-9409-41F0-A2D4-1538B5CEB02C}">
    <text>Change to calculated</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s://url.uk.m.mimecastprotect.com/s/g1LBC59nnHZ5yploUyiQhkrmyI?domain=doi.org" TargetMode="External"/><Relationship Id="rId2" Type="http://schemas.openxmlformats.org/officeDocument/2006/relationships/hyperlink" Target="https://url.uk.m.mimecastprotect.com/s/mG4HC4RmmTBMZ98ycxh2h4j6mm?domain=doi.org" TargetMode="External"/><Relationship Id="rId1" Type="http://schemas.openxmlformats.org/officeDocument/2006/relationships/hyperlink" Target="https://url.uk.m.mimecastprotect.com/s/FGNsC32RRFp6j94wcgf5hQ8Vwd?domain=doi.org" TargetMode="External"/><Relationship Id="rId4" Type="http://schemas.openxmlformats.org/officeDocument/2006/relationships/hyperlink" Target="https://url.uk.m.mimecastprotect.com/s/IpCgC6RooTrjR0WEF5sph5Vx03?domain=doi.org"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3.bin"/><Relationship Id="rId6" Type="http://schemas.openxmlformats.org/officeDocument/2006/relationships/table" Target="../tables/table7.xml"/><Relationship Id="rId5" Type="http://schemas.openxmlformats.org/officeDocument/2006/relationships/table" Target="../tables/table6.xml"/><Relationship Id="rId4" Type="http://schemas.openxmlformats.org/officeDocument/2006/relationships/table" Target="../tables/table5.xml"/></Relationships>
</file>

<file path=xl/worksheets/_rels/sheet5.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8.xml.rels><?xml version="1.0" encoding="UTF-8" standalone="yes"?>
<Relationships xmlns="http://schemas.openxmlformats.org/package/2006/relationships"><Relationship Id="rId3" Type="http://schemas.openxmlformats.org/officeDocument/2006/relationships/hyperlink" Target="https://www.iea.org/reports/electricity-2025/emissions" TargetMode="External"/><Relationship Id="rId2" Type="http://schemas.openxmlformats.org/officeDocument/2006/relationships/hyperlink" Target="https://url.avanan.click/v2/r02/___https:/www.dcceew.gov.au/climate-change/publications/national-greenhouse-accounts-factors-2024___.YXAxZTpjYW1icmlkZ2Vvcmc6YTpvOmE1YTRhMDdmMjFlYzFkMWQ3YTY0NDU1M2JlMjg5MzBkOjc6NjQ0OTo1NzA4NzZiNDNkN2MwYTJjMDE5NTI3ZTgwODVmY2VlMjg5YTljNzQyMzRhYzhjOGVhZGM4NjAzNDcwMGYwMDcwOnA6VDpG" TargetMode="External"/><Relationship Id="rId1" Type="http://schemas.openxmlformats.org/officeDocument/2006/relationships/hyperlink" Target="https://url.avanan.click/v2/r02/___https:/www.gov.uk/government/publications/greenhouse-gas-reporting-conversion-factors-2024___.YXAxZTpjYW1icmlkZ2Vvcmc6YTpvOmE1YTRhMDdmMjFlYzFkMWQ3YTY0NDU1M2JlMjg5MzBkOjc6YTQ4ZDo0MTk1ZGUzMjM4OWQ3MTAxOWM3YzdiNjQ5NjJkYjlkZDUyNGU5ODFhODgzZDY2MWYwOGQzNzI4NTgyY2U1ZjIxOnA6VDpG" TargetMode="External"/><Relationship Id="rId4" Type="http://schemas.openxmlformats.org/officeDocument/2006/relationships/table" Target="../tables/table8.xml"/></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hyperlink" Target="https://url.avanan.click/v2/r02/___https:/github.com/GoogleCloudPlatform/region-carbon-info/blob/main/data/yearly/2024.csv___.YXAxZTpjYW1icmlkZ2Vvcmc6YTpvOmE1YTRhMDdmMjFlYzFkMWQ3YTY0NDU1M2JlMjg5MzBkOjc6OTI3NTpjNTM5ZmM2OGUyZmUyNzhjZjc5M2M4NWQ0ZGNlOWY5ZGQ0MmU0MjI3YmEzNGEwMGU4MjdjNzRiZjJjMWJjZWU1OnA6VDpG" TargetMode="External"/><Relationship Id="rId4" Type="http://schemas.openxmlformats.org/officeDocument/2006/relationships/table" Target="../tables/table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76F1A-C300-48D1-946E-FF439F04FBDF}">
  <sheetPr>
    <tabColor theme="4" tint="0.39997558519241921"/>
  </sheetPr>
  <dimension ref="A1:P36"/>
  <sheetViews>
    <sheetView tabSelected="1" workbookViewId="0"/>
  </sheetViews>
  <sheetFormatPr defaultColWidth="8.7109375" defaultRowHeight="15"/>
  <cols>
    <col min="2" max="2" width="19.140625" bestFit="1" customWidth="1"/>
    <col min="3" max="3" width="27.7109375" customWidth="1"/>
    <col min="4" max="4" width="26.28515625" customWidth="1"/>
    <col min="5" max="5" width="26.7109375" customWidth="1"/>
    <col min="6" max="6" width="12.7109375" bestFit="1" customWidth="1"/>
    <col min="7" max="7" width="60.85546875" customWidth="1"/>
    <col min="9" max="9" width="16.42578125" customWidth="1"/>
    <col min="10" max="10" width="19.28515625" bestFit="1" customWidth="1"/>
  </cols>
  <sheetData>
    <row r="1" spans="1:16" ht="24">
      <c r="A1" s="25" t="s">
        <v>377</v>
      </c>
    </row>
    <row r="2" spans="1:16">
      <c r="A2" s="26" t="s">
        <v>404</v>
      </c>
    </row>
    <row r="3" spans="1:16">
      <c r="A3" t="s">
        <v>395</v>
      </c>
    </row>
    <row r="4" spans="1:16">
      <c r="A4" s="134" t="s">
        <v>394</v>
      </c>
    </row>
    <row r="5" spans="1:16">
      <c r="A5" s="56"/>
      <c r="B5" s="43"/>
    </row>
    <row r="6" spans="1:16" ht="21">
      <c r="A6" s="8" t="s">
        <v>20</v>
      </c>
      <c r="I6" s="32"/>
      <c r="J6" s="32"/>
      <c r="K6" s="32"/>
      <c r="L6" s="32"/>
      <c r="M6" s="32"/>
      <c r="N6" s="32"/>
      <c r="O6" s="32"/>
      <c r="P6" s="32"/>
    </row>
    <row r="7" spans="1:16">
      <c r="I7" s="32"/>
      <c r="J7" s="32"/>
      <c r="K7" s="32"/>
      <c r="L7" s="32"/>
      <c r="M7" s="32"/>
      <c r="N7" s="32"/>
      <c r="O7" s="32"/>
      <c r="P7" s="32"/>
    </row>
    <row r="8" spans="1:16">
      <c r="B8" s="28" t="s">
        <v>28</v>
      </c>
      <c r="C8" s="28" t="s">
        <v>22</v>
      </c>
      <c r="D8" s="161" t="s">
        <v>48</v>
      </c>
      <c r="E8" s="161"/>
      <c r="F8" s="161"/>
      <c r="I8" s="44"/>
      <c r="J8" s="32"/>
      <c r="K8" s="32"/>
      <c r="L8" s="32"/>
      <c r="M8" s="32"/>
      <c r="N8" s="32"/>
      <c r="O8" s="32"/>
      <c r="P8" s="32"/>
    </row>
    <row r="9" spans="1:16">
      <c r="B9" s="28"/>
      <c r="C9" s="28"/>
      <c r="D9" s="28" t="s">
        <v>40</v>
      </c>
      <c r="E9" s="28" t="s">
        <v>39</v>
      </c>
      <c r="F9" s="28" t="s">
        <v>37</v>
      </c>
      <c r="I9" s="44"/>
      <c r="J9" s="32"/>
      <c r="K9" s="32"/>
      <c r="L9" s="32"/>
      <c r="M9" s="32"/>
      <c r="N9" s="32"/>
      <c r="O9" s="32"/>
      <c r="P9" s="32"/>
    </row>
    <row r="10" spans="1:16">
      <c r="B10" s="29"/>
      <c r="C10" s="119" t="s">
        <v>373</v>
      </c>
      <c r="D10" s="7">
        <f>'On Premise'!P12</f>
        <v>0</v>
      </c>
      <c r="E10" s="59"/>
      <c r="F10" s="27">
        <f t="shared" ref="F10:F15" si="0">SUM(D10:E10)</f>
        <v>0</v>
      </c>
      <c r="I10" s="32"/>
      <c r="J10" s="32"/>
      <c r="K10" s="32"/>
      <c r="L10" s="32"/>
      <c r="M10" s="32"/>
      <c r="N10" s="32"/>
      <c r="O10" s="32"/>
      <c r="P10" s="32"/>
    </row>
    <row r="11" spans="1:16">
      <c r="B11" s="29"/>
      <c r="C11" s="119" t="s">
        <v>30</v>
      </c>
      <c r="D11" s="7">
        <f>'On Premise'!P19</f>
        <v>0</v>
      </c>
      <c r="E11" s="60"/>
      <c r="F11" s="27">
        <f t="shared" si="0"/>
        <v>0</v>
      </c>
      <c r="I11" s="48"/>
      <c r="J11" s="45"/>
      <c r="K11" s="45"/>
      <c r="L11" s="45"/>
      <c r="M11" s="45"/>
      <c r="N11" s="32"/>
      <c r="O11" s="32"/>
      <c r="P11" s="32"/>
    </row>
    <row r="12" spans="1:16">
      <c r="B12" s="29"/>
      <c r="C12" s="119" t="s">
        <v>29</v>
      </c>
      <c r="D12" s="7">
        <f>'On Premise'!P26</f>
        <v>0</v>
      </c>
      <c r="F12" s="27">
        <f t="shared" si="0"/>
        <v>0</v>
      </c>
      <c r="I12" s="54"/>
      <c r="J12" s="45"/>
      <c r="K12" s="45"/>
      <c r="L12" s="45"/>
      <c r="M12" s="45"/>
      <c r="N12" s="32"/>
      <c r="O12" s="32"/>
      <c r="P12" s="32"/>
    </row>
    <row r="13" spans="1:16">
      <c r="B13" s="29"/>
      <c r="C13" s="119" t="s">
        <v>32</v>
      </c>
      <c r="D13" s="7">
        <f>'On Premise'!P33</f>
        <v>0</v>
      </c>
      <c r="F13" s="27">
        <f t="shared" si="0"/>
        <v>0</v>
      </c>
      <c r="I13" s="54"/>
      <c r="J13" s="45"/>
      <c r="K13" s="45"/>
      <c r="L13" s="45"/>
      <c r="M13" s="45"/>
      <c r="N13" s="32"/>
      <c r="O13" s="32"/>
      <c r="P13" s="32"/>
    </row>
    <row r="14" spans="1:16">
      <c r="B14" s="29"/>
      <c r="C14" s="119" t="s">
        <v>31</v>
      </c>
      <c r="D14" s="7">
        <f>'On Premise'!P40</f>
        <v>0</v>
      </c>
      <c r="F14" s="27">
        <f t="shared" si="0"/>
        <v>0</v>
      </c>
      <c r="I14" s="54"/>
      <c r="J14" s="46"/>
      <c r="K14" s="45"/>
      <c r="L14" s="45"/>
      <c r="M14" s="45"/>
      <c r="N14" s="32"/>
      <c r="O14" s="32"/>
      <c r="P14" s="32"/>
    </row>
    <row r="15" spans="1:16">
      <c r="B15" s="29"/>
      <c r="C15" s="10" t="s">
        <v>33</v>
      </c>
      <c r="D15" s="31">
        <f>SUM(D10:D14)</f>
        <v>0</v>
      </c>
      <c r="E15" s="10">
        <f>'In Cloud'!B5</f>
        <v>0</v>
      </c>
      <c r="F15" s="68">
        <f t="shared" si="0"/>
        <v>0</v>
      </c>
      <c r="I15" s="54"/>
      <c r="J15" s="46"/>
      <c r="K15" s="45"/>
      <c r="L15" s="45"/>
      <c r="M15" s="45"/>
      <c r="N15" s="32"/>
      <c r="O15" s="32"/>
      <c r="P15" s="32"/>
    </row>
    <row r="16" spans="1:16">
      <c r="B16" s="30"/>
      <c r="D16" s="7"/>
      <c r="I16" s="54"/>
      <c r="J16" s="47"/>
      <c r="K16" s="45"/>
      <c r="L16" s="45"/>
      <c r="M16" s="45"/>
      <c r="N16" s="32"/>
      <c r="O16" s="32"/>
      <c r="P16" s="32"/>
    </row>
    <row r="17" spans="2:16" ht="75">
      <c r="B17" s="58" t="s">
        <v>34</v>
      </c>
      <c r="C17" s="28" t="s">
        <v>22</v>
      </c>
      <c r="D17" s="161" t="s">
        <v>48</v>
      </c>
      <c r="E17" s="161"/>
      <c r="F17" s="161"/>
      <c r="L17" s="45"/>
      <c r="M17" s="45"/>
      <c r="N17" s="32"/>
      <c r="O17" s="32"/>
      <c r="P17" s="32"/>
    </row>
    <row r="18" spans="2:16">
      <c r="B18" s="58"/>
      <c r="C18" s="28"/>
      <c r="D18" s="28"/>
      <c r="E18" s="29"/>
      <c r="F18" s="29" t="s">
        <v>37</v>
      </c>
      <c r="L18" s="45"/>
      <c r="M18" s="45"/>
      <c r="N18" s="32"/>
      <c r="O18" s="32"/>
      <c r="P18" s="32"/>
    </row>
    <row r="19" spans="2:16">
      <c r="B19" s="29"/>
      <c r="C19" s="119" t="s">
        <v>373</v>
      </c>
      <c r="D19" s="70">
        <f>Networking!G11</f>
        <v>0</v>
      </c>
      <c r="E19" s="62"/>
      <c r="I19" s="48"/>
      <c r="J19" s="45"/>
      <c r="K19" s="45"/>
      <c r="L19" s="45"/>
      <c r="M19" s="45"/>
      <c r="N19" s="32"/>
      <c r="O19" s="32"/>
      <c r="P19" s="32"/>
    </row>
    <row r="20" spans="2:16">
      <c r="B20" s="29"/>
      <c r="C20" s="57" t="s">
        <v>29</v>
      </c>
      <c r="D20" s="61">
        <f>Networking!G17</f>
        <v>0</v>
      </c>
      <c r="E20" s="61"/>
      <c r="I20" s="54"/>
      <c r="J20" s="49"/>
      <c r="K20" s="45"/>
      <c r="L20" s="45"/>
      <c r="M20" s="45"/>
      <c r="N20" s="32"/>
      <c r="O20" s="32"/>
      <c r="P20" s="32"/>
    </row>
    <row r="21" spans="2:16">
      <c r="B21" s="29"/>
      <c r="C21" s="57" t="s">
        <v>30</v>
      </c>
      <c r="D21" s="61">
        <f>Networking!G23</f>
        <v>0</v>
      </c>
      <c r="E21" s="61"/>
      <c r="I21" s="54"/>
      <c r="J21" s="49"/>
      <c r="K21" s="45"/>
      <c r="L21" s="45"/>
      <c r="M21" s="45"/>
      <c r="N21" s="32"/>
      <c r="O21" s="32"/>
      <c r="P21" s="32"/>
    </row>
    <row r="22" spans="2:16">
      <c r="B22" s="29"/>
      <c r="C22" s="57" t="s">
        <v>31</v>
      </c>
      <c r="D22" s="61">
        <f>Networking!G29</f>
        <v>0</v>
      </c>
      <c r="E22" s="61"/>
      <c r="I22" s="54"/>
      <c r="J22" s="49"/>
      <c r="K22" s="45"/>
      <c r="L22" s="45"/>
      <c r="M22" s="45"/>
      <c r="N22" s="32"/>
      <c r="O22" s="32"/>
      <c r="P22" s="32"/>
    </row>
    <row r="23" spans="2:16">
      <c r="B23" s="29"/>
      <c r="C23" s="57" t="s">
        <v>32</v>
      </c>
      <c r="D23" s="61">
        <f>Networking!G35</f>
        <v>0</v>
      </c>
      <c r="E23" s="61"/>
      <c r="I23" s="54"/>
      <c r="J23" s="49"/>
      <c r="K23" s="45"/>
      <c r="L23" s="45"/>
      <c r="M23" s="45"/>
      <c r="N23" s="32"/>
      <c r="O23" s="32"/>
      <c r="P23" s="32"/>
    </row>
    <row r="24" spans="2:16">
      <c r="B24" s="29"/>
      <c r="C24" s="10" t="s">
        <v>21</v>
      </c>
      <c r="D24" s="31">
        <f>SUM(D19:D23)</f>
        <v>0</v>
      </c>
      <c r="E24" s="10">
        <f>'In Cloud'!B6</f>
        <v>0</v>
      </c>
      <c r="F24" s="72">
        <f>SUM(D24:E24)</f>
        <v>0</v>
      </c>
      <c r="K24" s="45"/>
      <c r="L24" s="45"/>
      <c r="M24" s="45"/>
    </row>
    <row r="25" spans="2:16">
      <c r="B25" s="30"/>
      <c r="C25" s="6"/>
      <c r="D25" s="7"/>
      <c r="I25" s="54"/>
      <c r="J25" s="49"/>
      <c r="K25" s="45"/>
      <c r="L25" s="45"/>
      <c r="M25" s="45"/>
    </row>
    <row r="26" spans="2:16">
      <c r="B26" s="28" t="s">
        <v>35</v>
      </c>
      <c r="C26" s="28"/>
      <c r="D26" s="161" t="s">
        <v>48</v>
      </c>
      <c r="E26" s="161"/>
      <c r="F26" s="28" t="s">
        <v>37</v>
      </c>
      <c r="I26" s="54"/>
      <c r="J26" s="49"/>
      <c r="K26" s="45"/>
      <c r="L26" s="45"/>
      <c r="M26" s="45"/>
    </row>
    <row r="27" spans="2:16">
      <c r="B27" s="29"/>
      <c r="C27" s="10" t="s">
        <v>36</v>
      </c>
      <c r="D27" s="31">
        <f>'Website Use'!B14</f>
        <v>0</v>
      </c>
      <c r="F27" s="72">
        <f>SUM(D27:E27)</f>
        <v>0</v>
      </c>
      <c r="I27" s="52"/>
      <c r="K27" s="45"/>
      <c r="L27" s="45"/>
      <c r="M27" s="45"/>
    </row>
    <row r="28" spans="2:16">
      <c r="B28" s="30"/>
      <c r="D28" s="7"/>
      <c r="I28" s="42"/>
      <c r="L28" s="45"/>
      <c r="M28" s="45"/>
    </row>
    <row r="29" spans="2:16">
      <c r="B29" s="28" t="s">
        <v>333</v>
      </c>
      <c r="C29" s="28"/>
      <c r="D29" s="161" t="s">
        <v>48</v>
      </c>
      <c r="E29" s="161"/>
      <c r="F29" s="28" t="s">
        <v>37</v>
      </c>
      <c r="I29" s="54"/>
      <c r="J29" s="49"/>
      <c r="K29" s="45"/>
      <c r="L29" s="45"/>
      <c r="M29" s="45"/>
    </row>
    <row r="30" spans="2:16">
      <c r="B30" s="29"/>
      <c r="C30" s="10" t="s">
        <v>360</v>
      </c>
      <c r="D30" s="31">
        <f>'Non-digital Admin'!D11</f>
        <v>0</v>
      </c>
      <c r="F30" s="72">
        <f>SUM(D30:E30)</f>
        <v>0</v>
      </c>
      <c r="I30" s="52"/>
      <c r="K30" s="45"/>
      <c r="L30" s="45"/>
      <c r="M30" s="45"/>
    </row>
    <row r="31" spans="2:16">
      <c r="B31" s="30"/>
      <c r="C31" s="10"/>
      <c r="D31" s="31"/>
      <c r="F31" s="10"/>
      <c r="I31" s="52"/>
      <c r="K31" s="45"/>
      <c r="L31" s="45"/>
      <c r="M31" s="45"/>
    </row>
    <row r="32" spans="2:16">
      <c r="B32" s="6"/>
      <c r="C32" s="10" t="s">
        <v>23</v>
      </c>
      <c r="D32" s="71"/>
      <c r="E32" s="42"/>
      <c r="F32" s="72">
        <f>SUM(F15+F24+F27+F30)</f>
        <v>0</v>
      </c>
      <c r="G32" s="10" t="s">
        <v>49</v>
      </c>
      <c r="L32" s="45"/>
      <c r="M32" s="45"/>
    </row>
    <row r="33" spans="2:11">
      <c r="B33" s="6"/>
      <c r="G33" s="6"/>
      <c r="I33" s="45"/>
      <c r="J33" s="49"/>
      <c r="K33" s="45"/>
    </row>
    <row r="34" spans="2:11">
      <c r="F34" s="35"/>
    </row>
    <row r="35" spans="2:11">
      <c r="I35" s="52"/>
    </row>
    <row r="36" spans="2:11">
      <c r="I36" s="55"/>
      <c r="J36" s="53"/>
      <c r="K36" s="42"/>
    </row>
  </sheetData>
  <mergeCells count="4">
    <mergeCell ref="D26:E26"/>
    <mergeCell ref="D8:F8"/>
    <mergeCell ref="D17:F17"/>
    <mergeCell ref="D29:E29"/>
  </mergeCells>
  <pageMargins left="0.7" right="0.7" top="0.75" bottom="0.75" header="0.3" footer="0.3"/>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54F16-7B40-4727-AD33-4CB6501D37F5}">
  <dimension ref="A1:O13"/>
  <sheetViews>
    <sheetView workbookViewId="0">
      <selection activeCell="A4" sqref="A4"/>
    </sheetView>
  </sheetViews>
  <sheetFormatPr defaultRowHeight="15"/>
  <sheetData>
    <row r="1" spans="1:15" ht="15.75">
      <c r="A1" s="90" t="s">
        <v>392</v>
      </c>
      <c r="B1" s="89"/>
      <c r="C1" s="89"/>
      <c r="D1" s="89"/>
      <c r="E1" s="89"/>
      <c r="F1" s="89"/>
      <c r="G1" s="89"/>
      <c r="H1" s="89"/>
      <c r="I1" s="89"/>
      <c r="J1" s="89"/>
      <c r="K1" s="89"/>
      <c r="L1" s="89"/>
      <c r="M1" s="89"/>
      <c r="N1" s="89"/>
      <c r="O1" s="89"/>
    </row>
    <row r="2" spans="1:15" ht="15.75">
      <c r="A2" s="91" t="s">
        <v>68</v>
      </c>
      <c r="B2" s="89"/>
      <c r="C2" s="89"/>
      <c r="D2" s="89"/>
      <c r="E2" s="89"/>
      <c r="F2" s="89"/>
      <c r="G2" s="89"/>
      <c r="H2" s="89"/>
      <c r="I2" s="89"/>
      <c r="J2" s="89"/>
      <c r="K2" s="89"/>
      <c r="L2" s="89"/>
      <c r="M2" s="89"/>
      <c r="N2" s="89"/>
      <c r="O2" s="89"/>
    </row>
    <row r="3" spans="1:15" ht="15.75">
      <c r="A3" s="91" t="s">
        <v>69</v>
      </c>
      <c r="B3" s="89"/>
      <c r="C3" s="89"/>
      <c r="D3" s="89"/>
      <c r="E3" s="89"/>
      <c r="F3" s="89"/>
      <c r="G3" s="89"/>
      <c r="H3" s="89"/>
      <c r="I3" s="89"/>
      <c r="J3" s="89"/>
      <c r="K3" s="89"/>
      <c r="L3" s="89"/>
      <c r="M3" s="89"/>
      <c r="N3" s="89"/>
      <c r="O3" s="89"/>
    </row>
    <row r="4" spans="1:15" ht="15.75">
      <c r="A4" s="91" t="s">
        <v>393</v>
      </c>
      <c r="B4" s="89"/>
      <c r="C4" s="89"/>
      <c r="D4" s="89"/>
      <c r="E4" s="89"/>
      <c r="F4" s="89"/>
      <c r="G4" s="89"/>
      <c r="H4" s="89"/>
      <c r="I4" s="89"/>
      <c r="J4" s="89"/>
      <c r="K4" s="89"/>
      <c r="L4" s="89"/>
      <c r="M4" s="89"/>
      <c r="N4" s="89"/>
      <c r="O4" s="89"/>
    </row>
    <row r="5" spans="1:15" ht="15.75">
      <c r="A5" s="91"/>
      <c r="B5" s="89"/>
      <c r="C5" s="89"/>
      <c r="D5" s="89"/>
      <c r="E5" s="89"/>
      <c r="F5" s="89"/>
      <c r="G5" s="89"/>
      <c r="H5" s="89"/>
      <c r="I5" s="89"/>
      <c r="J5" s="89"/>
      <c r="K5" s="89"/>
      <c r="L5" s="89"/>
      <c r="M5" s="89"/>
      <c r="N5" s="89"/>
      <c r="O5" s="89"/>
    </row>
    <row r="6" spans="1:15" ht="15.75">
      <c r="A6" s="92" t="s">
        <v>70</v>
      </c>
      <c r="B6" s="89"/>
      <c r="C6" s="89"/>
      <c r="D6" s="89"/>
      <c r="E6" s="89"/>
      <c r="F6" s="89"/>
      <c r="G6" s="89"/>
      <c r="H6" s="89"/>
      <c r="I6" s="89"/>
      <c r="J6" s="89"/>
      <c r="K6" s="89"/>
      <c r="L6" s="89"/>
      <c r="M6" s="89"/>
      <c r="N6" s="89"/>
      <c r="O6" s="89"/>
    </row>
    <row r="7" spans="1:15" ht="15.75">
      <c r="A7" s="92" t="s">
        <v>71</v>
      </c>
      <c r="B7" s="89"/>
      <c r="C7" s="89"/>
      <c r="D7" s="89"/>
      <c r="E7" s="89"/>
      <c r="F7" s="89"/>
      <c r="G7" s="89"/>
      <c r="H7" s="89"/>
      <c r="I7" s="89"/>
      <c r="J7" s="89"/>
      <c r="K7" s="89"/>
      <c r="L7" s="89"/>
      <c r="M7" s="89"/>
      <c r="N7" s="89"/>
      <c r="O7" s="89"/>
    </row>
    <row r="8" spans="1:15" ht="15.75">
      <c r="A8" s="91"/>
      <c r="B8" s="89"/>
      <c r="C8" s="89"/>
      <c r="D8" s="89"/>
      <c r="E8" s="89"/>
      <c r="F8" s="89"/>
      <c r="G8" s="89"/>
      <c r="H8" s="89"/>
      <c r="I8" s="89"/>
      <c r="J8" s="89"/>
      <c r="K8" s="89"/>
      <c r="L8" s="89"/>
      <c r="M8" s="89"/>
      <c r="N8" s="89"/>
      <c r="O8" s="89"/>
    </row>
    <row r="9" spans="1:15" ht="15.75">
      <c r="A9" s="90" t="s">
        <v>63</v>
      </c>
      <c r="B9" s="89"/>
      <c r="C9" s="89"/>
      <c r="D9" s="89"/>
      <c r="E9" s="89"/>
      <c r="F9" s="89"/>
      <c r="G9" s="89"/>
      <c r="H9" s="89"/>
      <c r="I9" s="89"/>
      <c r="J9" s="89"/>
      <c r="K9" s="89"/>
      <c r="L9" s="89"/>
      <c r="M9" s="89"/>
      <c r="N9" s="89"/>
      <c r="O9" s="89"/>
    </row>
    <row r="10" spans="1:15">
      <c r="A10" s="93" t="s">
        <v>64</v>
      </c>
      <c r="B10" s="89"/>
      <c r="C10" s="89"/>
      <c r="D10" s="89"/>
      <c r="E10" s="89"/>
      <c r="F10" s="89"/>
      <c r="G10" s="89"/>
      <c r="H10" s="89"/>
      <c r="I10" s="89"/>
      <c r="J10" s="89"/>
      <c r="K10" s="89"/>
      <c r="L10" s="89"/>
      <c r="M10" s="89"/>
      <c r="N10" s="89"/>
      <c r="O10" s="89"/>
    </row>
    <row r="11" spans="1:15">
      <c r="A11" s="93" t="s">
        <v>65</v>
      </c>
      <c r="B11" s="89"/>
      <c r="C11" s="89"/>
      <c r="D11" s="89"/>
      <c r="E11" s="89"/>
      <c r="F11" s="89"/>
      <c r="G11" s="89"/>
      <c r="H11" s="89"/>
      <c r="I11" s="89"/>
      <c r="J11" s="89"/>
      <c r="K11" s="89"/>
      <c r="L11" s="89"/>
      <c r="M11" s="89"/>
      <c r="N11" s="89"/>
      <c r="O11" s="89"/>
    </row>
    <row r="12" spans="1:15">
      <c r="A12" s="93" t="s">
        <v>66</v>
      </c>
      <c r="B12" s="89"/>
      <c r="C12" s="89"/>
      <c r="D12" s="89"/>
      <c r="E12" s="89"/>
      <c r="F12" s="89"/>
      <c r="G12" s="89"/>
      <c r="H12" s="89"/>
      <c r="I12" s="89"/>
      <c r="J12" s="89"/>
      <c r="K12" s="89"/>
      <c r="L12" s="89"/>
      <c r="M12" s="89"/>
      <c r="N12" s="89"/>
      <c r="O12" s="89"/>
    </row>
    <row r="13" spans="1:15">
      <c r="A13" s="93" t="s">
        <v>67</v>
      </c>
      <c r="B13" s="89"/>
      <c r="C13" s="89"/>
      <c r="D13" s="89"/>
      <c r="E13" s="89"/>
      <c r="F13" s="89"/>
      <c r="G13" s="89"/>
      <c r="H13" s="89"/>
      <c r="I13" s="89"/>
      <c r="J13" s="89"/>
      <c r="K13" s="89"/>
      <c r="L13" s="89"/>
      <c r="M13" s="89"/>
      <c r="N13" s="89"/>
      <c r="O13" s="89"/>
    </row>
  </sheetData>
  <hyperlinks>
    <hyperlink ref="A10" r:id="rId1" xr:uid="{00000000-0004-0000-0000-000000000000}"/>
    <hyperlink ref="A11" r:id="rId2" xr:uid="{00000000-0004-0000-0000-000001000000}"/>
    <hyperlink ref="A12" r:id="rId3" xr:uid="{00000000-0004-0000-0000-000002000000}"/>
    <hyperlink ref="A13"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sheetPr>
  <dimension ref="A1:AB1002"/>
  <sheetViews>
    <sheetView topLeftCell="A2" workbookViewId="0">
      <pane xSplit="4" ySplit="5" topLeftCell="E7" activePane="bottomRight" state="frozen"/>
      <selection activeCell="A2" sqref="A2"/>
      <selection pane="topRight" activeCell="F2" sqref="F2"/>
      <selection pane="bottomLeft" activeCell="A6" sqref="A6"/>
      <selection pane="bottomRight" activeCell="E40" sqref="E40:O40"/>
    </sheetView>
  </sheetViews>
  <sheetFormatPr defaultColWidth="12.7109375" defaultRowHeight="15" customHeight="1"/>
  <cols>
    <col min="1" max="1" width="26.7109375" customWidth="1"/>
    <col min="2" max="2" width="16.7109375" customWidth="1"/>
    <col min="3" max="3" width="14.28515625" customWidth="1"/>
    <col min="4" max="4" width="18" customWidth="1"/>
    <col min="5" max="5" width="12.28515625" customWidth="1"/>
    <col min="6" max="6" width="15.140625" customWidth="1"/>
    <col min="7" max="7" width="15.28515625" customWidth="1"/>
    <col min="8" max="8" width="20.140625" customWidth="1"/>
    <col min="9" max="9" width="25.140625" customWidth="1"/>
    <col min="10" max="10" width="13.140625" customWidth="1"/>
    <col min="11" max="11" width="21.28515625" customWidth="1"/>
    <col min="12" max="12" width="26.7109375" customWidth="1"/>
    <col min="13" max="13" width="33.140625" bestFit="1" customWidth="1"/>
    <col min="14" max="14" width="23.42578125" customWidth="1"/>
    <col min="15" max="17" width="21.7109375" customWidth="1"/>
    <col min="18" max="18" width="56.28515625" customWidth="1"/>
    <col min="19" max="19" width="31.7109375" bestFit="1" customWidth="1"/>
    <col min="20" max="20" width="37.42578125" customWidth="1"/>
    <col min="21" max="21" width="17.28515625" customWidth="1"/>
    <col min="22" max="29" width="8.7109375" customWidth="1"/>
  </cols>
  <sheetData>
    <row r="1" spans="1:28" ht="24">
      <c r="A1" s="1"/>
    </row>
    <row r="2" spans="1:28" ht="24">
      <c r="A2" s="1" t="s">
        <v>376</v>
      </c>
    </row>
    <row r="3" spans="1:28">
      <c r="A3" s="2" t="s">
        <v>38</v>
      </c>
    </row>
    <row r="4" spans="1:28">
      <c r="A4" s="2" t="s">
        <v>374</v>
      </c>
    </row>
    <row r="5" spans="1:28" ht="15" customHeight="1">
      <c r="B5" s="99"/>
      <c r="C5" s="99"/>
      <c r="D5" s="99"/>
      <c r="E5" s="99"/>
      <c r="F5" s="99"/>
      <c r="G5" s="99"/>
      <c r="H5" s="100"/>
      <c r="I5" s="99"/>
      <c r="J5" s="99"/>
      <c r="K5" s="100"/>
      <c r="L5" s="100"/>
      <c r="M5" s="99"/>
      <c r="N5" s="100"/>
      <c r="O5" s="100"/>
      <c r="P5" s="100"/>
      <c r="Q5" s="99"/>
      <c r="R5" s="99"/>
      <c r="S5" s="99"/>
    </row>
    <row r="6" spans="1:28" s="41" customFormat="1" ht="60">
      <c r="A6" s="39" t="s">
        <v>363</v>
      </c>
      <c r="B6" s="39" t="s">
        <v>364</v>
      </c>
      <c r="C6" s="39" t="s">
        <v>285</v>
      </c>
      <c r="D6" s="39" t="s">
        <v>365</v>
      </c>
      <c r="E6" s="39" t="s">
        <v>0</v>
      </c>
      <c r="F6" s="39" t="s">
        <v>1</v>
      </c>
      <c r="G6" s="39" t="s">
        <v>366</v>
      </c>
      <c r="H6" s="39" t="s">
        <v>44</v>
      </c>
      <c r="I6" s="39" t="s">
        <v>367</v>
      </c>
      <c r="J6" s="39" t="s">
        <v>368</v>
      </c>
      <c r="K6" s="40" t="s">
        <v>24</v>
      </c>
      <c r="L6" s="40" t="s">
        <v>25</v>
      </c>
      <c r="M6" s="40" t="s">
        <v>27</v>
      </c>
      <c r="N6" s="40" t="s">
        <v>52</v>
      </c>
      <c r="O6" s="40" t="s">
        <v>330</v>
      </c>
      <c r="P6" s="39" t="s">
        <v>2</v>
      </c>
      <c r="Q6" s="39" t="s">
        <v>50</v>
      </c>
      <c r="R6" s="39" t="s">
        <v>51</v>
      </c>
      <c r="S6" s="39" t="s">
        <v>3</v>
      </c>
      <c r="T6" s="39"/>
      <c r="U6" s="39"/>
      <c r="V6" s="39"/>
      <c r="W6" s="39"/>
      <c r="X6" s="39"/>
      <c r="Y6" s="39"/>
      <c r="Z6" s="39"/>
      <c r="AA6" s="39"/>
      <c r="AB6" s="39"/>
    </row>
    <row r="7" spans="1:28">
      <c r="A7" s="137" t="s">
        <v>399</v>
      </c>
      <c r="B7" s="57"/>
      <c r="C7" s="12"/>
      <c r="D7" s="12"/>
      <c r="E7" s="36"/>
      <c r="F7" s="36"/>
      <c r="G7" s="13"/>
      <c r="H7" s="10">
        <f t="shared" ref="H7:H36" si="0">((F7-E7)*G7)+E7</f>
        <v>0</v>
      </c>
      <c r="I7" s="12"/>
      <c r="J7" s="12"/>
      <c r="K7" s="10">
        <f t="shared" ref="K7:K36" si="1">I7*J7</f>
        <v>0</v>
      </c>
      <c r="L7" s="10">
        <f>SUM(Table_1[[#This Row],[Server Power (W)]]+Table_1[[#This Row],[Daily Storage Power (W)]])</f>
        <v>0</v>
      </c>
      <c r="M7" s="51"/>
      <c r="N7" s="33">
        <f>(Table_1[[#This Row],[Combined Server &amp; Storage Power (W)]]*24*(365)/1000)*Table_1[[#This Row],[Data Centre PUE]]</f>
        <v>0</v>
      </c>
      <c r="O7" s="50">
        <f>IFERROR(_xlfn.XLOOKUP(C7,'Grid factors'!A:A,'Grid factors'!D:D),"")</f>
        <v>0</v>
      </c>
      <c r="P7" s="69">
        <f>Table_1[[#This Row],[Combined Server &amp; Storage Monthly Energy inc. PUE  (kWh/year)]]*Table_1[[#This Row],[Grid Carbon Intensity (kgCO2e/kWh)]]</f>
        <v>0</v>
      </c>
      <c r="Q7" s="14"/>
      <c r="R7" s="14"/>
      <c r="S7" s="2"/>
    </row>
    <row r="8" spans="1:28">
      <c r="A8" s="119"/>
      <c r="B8" s="137"/>
      <c r="C8" s="12"/>
      <c r="D8" s="12"/>
      <c r="E8" s="36"/>
      <c r="F8" s="36"/>
      <c r="G8" s="13"/>
      <c r="H8" s="10">
        <f>((F8-E8)*G8)+E8</f>
        <v>0</v>
      </c>
      <c r="I8" s="12"/>
      <c r="J8" s="12"/>
      <c r="K8" s="10">
        <f>I8*J8</f>
        <v>0</v>
      </c>
      <c r="L8" s="10">
        <f>SUM(Table_1[[#This Row],[Server Power (W)]]+Table_1[[#This Row],[Daily Storage Power (W)]])</f>
        <v>0</v>
      </c>
      <c r="M8" s="33"/>
      <c r="N8" s="33">
        <f>(Table_1[[#This Row],[Combined Server &amp; Storage Power (W)]]*24*(365)/1000)*Table_1[[#This Row],[Data Centre PUE]]</f>
        <v>0</v>
      </c>
      <c r="O8" s="138">
        <f>IFERROR(_xlfn.XLOOKUP(C8,'Grid factors'!A:A,'Grid factors'!D:D),"")</f>
        <v>0</v>
      </c>
      <c r="P8" s="69">
        <f>Table_1[[#This Row],[Combined Server &amp; Storage Monthly Energy inc. PUE  (kWh/year)]]*Table_1[[#This Row],[Grid Carbon Intensity (kgCO2e/kWh)]]</f>
        <v>0</v>
      </c>
      <c r="Q8" s="14"/>
      <c r="R8" s="14"/>
      <c r="S8" s="2"/>
    </row>
    <row r="9" spans="1:28">
      <c r="A9" s="119"/>
      <c r="B9" s="137"/>
      <c r="C9" s="12"/>
      <c r="D9" s="12"/>
      <c r="E9" s="36"/>
      <c r="F9" s="36"/>
      <c r="G9" s="13"/>
      <c r="H9" s="10">
        <f>((F9-E9)*G9)+E9</f>
        <v>0</v>
      </c>
      <c r="I9" s="12"/>
      <c r="J9" s="12"/>
      <c r="K9" s="10">
        <f>I9*J9</f>
        <v>0</v>
      </c>
      <c r="L9" s="10">
        <f>SUM(Table_1[[#This Row],[Server Power (W)]]+Table_1[[#This Row],[Daily Storage Power (W)]])</f>
        <v>0</v>
      </c>
      <c r="M9" s="146"/>
      <c r="N9" s="33">
        <f>(Table_1[[#This Row],[Combined Server &amp; Storage Power (W)]]*24*(365)/1000)*Table_1[[#This Row],[Data Centre PUE]]</f>
        <v>0</v>
      </c>
      <c r="O9" s="147">
        <f>IFERROR(_xlfn.XLOOKUP(C9,'Grid factors'!A:A,'Grid factors'!D:D),"")</f>
        <v>0</v>
      </c>
      <c r="P9" s="69">
        <f>Table_1[[#This Row],[Combined Server &amp; Storage Monthly Energy inc. PUE  (kWh/year)]]*Table_1[[#This Row],[Grid Carbon Intensity (kgCO2e/kWh)]]</f>
        <v>0</v>
      </c>
      <c r="Q9" s="14"/>
      <c r="R9" s="14"/>
      <c r="S9" s="2"/>
    </row>
    <row r="10" spans="1:28">
      <c r="A10" s="119"/>
      <c r="B10" s="137"/>
      <c r="C10" s="12"/>
      <c r="D10" s="12"/>
      <c r="E10" s="36"/>
      <c r="F10" s="36"/>
      <c r="G10" s="13"/>
      <c r="H10" s="10">
        <f>((F10-E10)*G10)+E10</f>
        <v>0</v>
      </c>
      <c r="I10" s="12"/>
      <c r="J10" s="12"/>
      <c r="K10" s="10">
        <f>I10*J10</f>
        <v>0</v>
      </c>
      <c r="L10" s="10">
        <f>SUM(Table_1[[#This Row],[Server Power (W)]]+Table_1[[#This Row],[Daily Storage Power (W)]])</f>
        <v>0</v>
      </c>
      <c r="M10" s="33"/>
      <c r="N10" s="33">
        <f>(Table_1[[#This Row],[Combined Server &amp; Storage Power (W)]]*24*(365)/1000)*Table_1[[#This Row],[Data Centre PUE]]</f>
        <v>0</v>
      </c>
      <c r="O10" s="138">
        <f>IFERROR(_xlfn.XLOOKUP(C10,'Grid factors'!A:A,'Grid factors'!D:D),"")</f>
        <v>0</v>
      </c>
      <c r="P10" s="69">
        <f>Table_1[[#This Row],[Combined Server &amp; Storage Monthly Energy inc. PUE  (kWh/year)]]*Table_1[[#This Row],[Grid Carbon Intensity (kgCO2e/kWh)]]</f>
        <v>0</v>
      </c>
      <c r="Q10" s="14"/>
      <c r="R10" s="14"/>
      <c r="S10" s="2"/>
    </row>
    <row r="11" spans="1:28">
      <c r="A11" s="119"/>
      <c r="B11" s="137"/>
      <c r="C11" s="12"/>
      <c r="D11" s="12"/>
      <c r="E11" s="36"/>
      <c r="F11" s="36"/>
      <c r="G11" s="13"/>
      <c r="H11" s="10">
        <f>((F11-E11)*G11)+E11</f>
        <v>0</v>
      </c>
      <c r="I11" s="12"/>
      <c r="J11" s="12"/>
      <c r="K11" s="10">
        <f>I11*J11</f>
        <v>0</v>
      </c>
      <c r="L11" s="10">
        <f>SUM(Table_1[[#This Row],[Server Power (W)]]+Table_1[[#This Row],[Daily Storage Power (W)]])</f>
        <v>0</v>
      </c>
      <c r="M11" s="33"/>
      <c r="N11" s="33">
        <f>(Table_1[[#This Row],[Combined Server &amp; Storage Power (W)]]*24*(365)/1000)*Table_1[[#This Row],[Data Centre PUE]]</f>
        <v>0</v>
      </c>
      <c r="O11" s="138">
        <f>IFERROR(_xlfn.XLOOKUP(C11,'Grid factors'!A:A,'Grid factors'!D:D),"")</f>
        <v>0</v>
      </c>
      <c r="P11" s="69">
        <f>Table_1[[#This Row],[Combined Server &amp; Storage Monthly Energy inc. PUE  (kWh/year)]]*Table_1[[#This Row],[Grid Carbon Intensity (kgCO2e/kWh)]]</f>
        <v>0</v>
      </c>
      <c r="Q11" s="14"/>
      <c r="R11" s="14"/>
      <c r="S11" s="2"/>
    </row>
    <row r="12" spans="1:28" s="148" customFormat="1">
      <c r="A12" s="148" t="s">
        <v>379</v>
      </c>
      <c r="E12" s="150"/>
      <c r="F12" s="150"/>
      <c r="G12" s="151"/>
      <c r="M12" s="152"/>
      <c r="N12" s="152"/>
      <c r="O12" s="153"/>
      <c r="P12" s="149">
        <f>SUBTOTAL(109,P7:P11)</f>
        <v>0</v>
      </c>
      <c r="Q12" s="149"/>
      <c r="R12" s="149"/>
      <c r="S12" s="154"/>
    </row>
    <row r="13" spans="1:28">
      <c r="A13" s="119"/>
      <c r="B13" s="137"/>
      <c r="C13" s="12"/>
      <c r="D13" s="12"/>
      <c r="E13" s="36"/>
      <c r="F13" s="36"/>
      <c r="G13" s="13"/>
      <c r="H13" s="10"/>
      <c r="I13" s="12"/>
      <c r="J13" s="12"/>
      <c r="K13" s="10"/>
      <c r="L13" s="10"/>
      <c r="M13" s="33"/>
      <c r="N13" s="33"/>
      <c r="O13" s="138"/>
      <c r="P13" s="69"/>
      <c r="Q13" s="14"/>
      <c r="R13" s="14"/>
      <c r="S13" s="2"/>
    </row>
    <row r="14" spans="1:28">
      <c r="A14" s="10" t="s">
        <v>30</v>
      </c>
      <c r="B14" s="10"/>
      <c r="C14" s="10"/>
      <c r="D14" s="10"/>
      <c r="E14" s="139"/>
      <c r="F14" s="139"/>
      <c r="G14" s="140"/>
      <c r="H14" s="10">
        <f t="shared" si="0"/>
        <v>0</v>
      </c>
      <c r="I14" s="141"/>
      <c r="J14" s="10"/>
      <c r="K14" s="10">
        <f t="shared" si="1"/>
        <v>0</v>
      </c>
      <c r="L14" s="10">
        <f>SUM(Table_1[[#This Row],[Server Power (W)]]+Table_1[[#This Row],[Daily Storage Power (W)]])</f>
        <v>0</v>
      </c>
      <c r="M14" s="142"/>
      <c r="N14" s="143">
        <f>(Table_1[[#This Row],[Combined Server &amp; Storage Power (W)]]*24*(365)/1000)*Table_1[[#This Row],[Data Centre PUE]]</f>
        <v>0</v>
      </c>
      <c r="O14" s="144">
        <f>IFERROR(_xlfn.XLOOKUP(C14,'Grid factors'!A:A,'Grid factors'!D:D),"")</f>
        <v>0</v>
      </c>
      <c r="P14" s="69">
        <f>Table_1[[#This Row],[Combined Server &amp; Storage Monthly Energy inc. PUE  (kWh/year)]]*Table_1[[#This Row],[Grid Carbon Intensity (kgCO2e/kWh)]]</f>
        <v>0</v>
      </c>
      <c r="Q14" s="69"/>
      <c r="R14" s="69"/>
      <c r="S14" s="145"/>
    </row>
    <row r="15" spans="1:28">
      <c r="A15" s="119"/>
      <c r="B15" s="137"/>
      <c r="C15" s="12"/>
      <c r="D15" s="12"/>
      <c r="E15" s="36"/>
      <c r="F15" s="36"/>
      <c r="G15" s="13"/>
      <c r="H15" s="10">
        <f>((F15-E15)*G15)+E15</f>
        <v>0</v>
      </c>
      <c r="I15" s="15"/>
      <c r="J15" s="12"/>
      <c r="K15" s="10">
        <f>I15*J15</f>
        <v>0</v>
      </c>
      <c r="L15" s="10">
        <f>SUM(Table_1[[#This Row],[Server Power (W)]]+Table_1[[#This Row],[Daily Storage Power (W)]])</f>
        <v>0</v>
      </c>
      <c r="M15" s="33"/>
      <c r="N15" s="33">
        <f>(Table_1[[#This Row],[Combined Server &amp; Storage Power (W)]]*24*(365)/1000)*Table_1[[#This Row],[Data Centre PUE]]</f>
        <v>0</v>
      </c>
      <c r="O15" s="138">
        <f>IFERROR(_xlfn.XLOOKUP(C15,'Grid factors'!A:A,'Grid factors'!D:D),"")</f>
        <v>0</v>
      </c>
      <c r="P15" s="69">
        <f>Table_1[[#This Row],[Combined Server &amp; Storage Monthly Energy inc. PUE  (kWh/year)]]*Table_1[[#This Row],[Grid Carbon Intensity (kgCO2e/kWh)]]</f>
        <v>0</v>
      </c>
      <c r="Q15" s="14"/>
      <c r="R15" s="14"/>
      <c r="S15" s="2"/>
    </row>
    <row r="16" spans="1:28">
      <c r="A16" s="119"/>
      <c r="B16" s="137"/>
      <c r="C16" s="12"/>
      <c r="D16" s="12"/>
      <c r="E16" s="36"/>
      <c r="F16" s="36"/>
      <c r="G16" s="13"/>
      <c r="H16" s="10">
        <f>((F16-E16)*G16)+E16</f>
        <v>0</v>
      </c>
      <c r="I16" s="15"/>
      <c r="J16" s="12"/>
      <c r="K16" s="10">
        <f>I16*J16</f>
        <v>0</v>
      </c>
      <c r="L16" s="10">
        <f>SUM(Table_1[[#This Row],[Server Power (W)]]+Table_1[[#This Row],[Daily Storage Power (W)]])</f>
        <v>0</v>
      </c>
      <c r="M16" s="146"/>
      <c r="N16" s="33">
        <f>(Table_1[[#This Row],[Combined Server &amp; Storage Power (W)]]*24*(365)/1000)*Table_1[[#This Row],[Data Centre PUE]]</f>
        <v>0</v>
      </c>
      <c r="O16" s="147">
        <f>IFERROR(_xlfn.XLOOKUP(C16,'Grid factors'!A:A,'Grid factors'!D:D),"")</f>
        <v>0</v>
      </c>
      <c r="P16" s="69">
        <f>Table_1[[#This Row],[Combined Server &amp; Storage Monthly Energy inc. PUE  (kWh/year)]]*Table_1[[#This Row],[Grid Carbon Intensity (kgCO2e/kWh)]]</f>
        <v>0</v>
      </c>
      <c r="Q16" s="14"/>
      <c r="R16" s="14"/>
      <c r="S16" s="2"/>
    </row>
    <row r="17" spans="1:19">
      <c r="A17" s="119"/>
      <c r="B17" s="137"/>
      <c r="C17" s="12"/>
      <c r="D17" s="12"/>
      <c r="E17" s="36"/>
      <c r="F17" s="36"/>
      <c r="G17" s="13"/>
      <c r="H17" s="10">
        <f>((F17-E17)*G17)+E17</f>
        <v>0</v>
      </c>
      <c r="I17" s="15"/>
      <c r="J17" s="12"/>
      <c r="K17" s="10">
        <f>I17*J17</f>
        <v>0</v>
      </c>
      <c r="L17" s="10">
        <f>SUM(Table_1[[#This Row],[Server Power (W)]]+Table_1[[#This Row],[Daily Storage Power (W)]])</f>
        <v>0</v>
      </c>
      <c r="M17" s="33"/>
      <c r="N17" s="33">
        <f>(Table_1[[#This Row],[Combined Server &amp; Storage Power (W)]]*24*(365)/1000)*Table_1[[#This Row],[Data Centre PUE]]</f>
        <v>0</v>
      </c>
      <c r="O17" s="138">
        <f>IFERROR(_xlfn.XLOOKUP(C17,'Grid factors'!A:A,'Grid factors'!D:D),"")</f>
        <v>0</v>
      </c>
      <c r="P17" s="69">
        <f>Table_1[[#This Row],[Combined Server &amp; Storage Monthly Energy inc. PUE  (kWh/year)]]*Table_1[[#This Row],[Grid Carbon Intensity (kgCO2e/kWh)]]</f>
        <v>0</v>
      </c>
      <c r="Q17" s="14"/>
      <c r="R17" s="14"/>
      <c r="S17" s="2"/>
    </row>
    <row r="18" spans="1:19">
      <c r="A18" s="119"/>
      <c r="B18" s="137"/>
      <c r="C18" s="12"/>
      <c r="D18" s="12"/>
      <c r="E18" s="36"/>
      <c r="F18" s="36"/>
      <c r="G18" s="13"/>
      <c r="H18" s="10">
        <f>((F18-E18)*G18)+E18</f>
        <v>0</v>
      </c>
      <c r="I18" s="15"/>
      <c r="J18" s="12"/>
      <c r="K18" s="10">
        <f>I18*J18</f>
        <v>0</v>
      </c>
      <c r="L18" s="10">
        <f>SUM(Table_1[[#This Row],[Server Power (W)]]+Table_1[[#This Row],[Daily Storage Power (W)]])</f>
        <v>0</v>
      </c>
      <c r="M18" s="33"/>
      <c r="N18" s="33">
        <f>(Table_1[[#This Row],[Combined Server &amp; Storage Power (W)]]*24*(365)/1000)*Table_1[[#This Row],[Data Centre PUE]]</f>
        <v>0</v>
      </c>
      <c r="O18" s="138">
        <f>IFERROR(_xlfn.XLOOKUP(C18,'Grid factors'!A:A,'Grid factors'!D:D),"")</f>
        <v>0</v>
      </c>
      <c r="P18" s="69">
        <f>Table_1[[#This Row],[Combined Server &amp; Storage Monthly Energy inc. PUE  (kWh/year)]]*Table_1[[#This Row],[Grid Carbon Intensity (kgCO2e/kWh)]]</f>
        <v>0</v>
      </c>
      <c r="Q18" s="14"/>
      <c r="R18" s="14"/>
      <c r="S18" s="2"/>
    </row>
    <row r="19" spans="1:19" s="148" customFormat="1">
      <c r="A19" s="148" t="s">
        <v>380</v>
      </c>
      <c r="E19" s="150"/>
      <c r="F19" s="150"/>
      <c r="G19" s="151"/>
      <c r="I19" s="155"/>
      <c r="M19" s="152"/>
      <c r="N19" s="152"/>
      <c r="O19" s="153"/>
      <c r="P19" s="149">
        <f>SUBTOTAL(109,P14:P18)</f>
        <v>0</v>
      </c>
      <c r="Q19" s="149"/>
      <c r="R19" s="149"/>
      <c r="S19" s="154"/>
    </row>
    <row r="20" spans="1:19">
      <c r="A20" s="119"/>
      <c r="B20" s="137"/>
      <c r="C20" s="12"/>
      <c r="D20" s="12"/>
      <c r="E20" s="36"/>
      <c r="F20" s="36"/>
      <c r="G20" s="13"/>
      <c r="H20" s="10"/>
      <c r="I20" s="15"/>
      <c r="J20" s="12"/>
      <c r="K20" s="10"/>
      <c r="L20" s="10"/>
      <c r="M20" s="33"/>
      <c r="N20" s="33"/>
      <c r="O20" s="138"/>
      <c r="P20" s="69"/>
      <c r="Q20" s="14"/>
      <c r="R20" s="14"/>
      <c r="S20" s="2"/>
    </row>
    <row r="21" spans="1:19">
      <c r="A21" s="10" t="s">
        <v>29</v>
      </c>
      <c r="B21" s="57"/>
      <c r="C21" s="12"/>
      <c r="D21" s="12"/>
      <c r="E21" s="37"/>
      <c r="F21" s="37"/>
      <c r="G21" s="13"/>
      <c r="H21" s="10">
        <f t="shared" si="0"/>
        <v>0</v>
      </c>
      <c r="I21" s="12"/>
      <c r="J21" s="12"/>
      <c r="K21" s="10">
        <f t="shared" si="1"/>
        <v>0</v>
      </c>
      <c r="L21" s="10">
        <f>SUM(Table_1[[#This Row],[Server Power (W)]]+Table_1[[#This Row],[Daily Storage Power (W)]])</f>
        <v>0</v>
      </c>
      <c r="M21" s="51"/>
      <c r="N21" s="33">
        <f>(Table_1[[#This Row],[Combined Server &amp; Storage Power (W)]]*24*(365)/1000)*Table_1[[#This Row],[Data Centre PUE]]</f>
        <v>0</v>
      </c>
      <c r="O21" s="50">
        <f>IFERROR(_xlfn.XLOOKUP(C21,'Grid factors'!A:A,'Grid factors'!D:D),"")</f>
        <v>0</v>
      </c>
      <c r="P21" s="69">
        <f>Table_1[[#This Row],[Combined Server &amp; Storage Monthly Energy inc. PUE  (kWh/year)]]*Table_1[[#This Row],[Grid Carbon Intensity (kgCO2e/kWh)]]</f>
        <v>0</v>
      </c>
      <c r="Q21" s="14"/>
      <c r="R21" s="14"/>
      <c r="S21" s="2"/>
    </row>
    <row r="22" spans="1:19">
      <c r="A22" s="10"/>
      <c r="B22" s="137"/>
      <c r="C22" s="12"/>
      <c r="D22" s="12"/>
      <c r="E22" s="37"/>
      <c r="F22" s="37"/>
      <c r="G22" s="13"/>
      <c r="H22" s="10">
        <f>((F22-E22)*G22)+E22</f>
        <v>0</v>
      </c>
      <c r="I22" s="12"/>
      <c r="J22" s="12"/>
      <c r="K22" s="10">
        <f>I22*J22</f>
        <v>0</v>
      </c>
      <c r="L22" s="10">
        <f>SUM(Table_1[[#This Row],[Server Power (W)]]+Table_1[[#This Row],[Daily Storage Power (W)]])</f>
        <v>0</v>
      </c>
      <c r="M22" s="146"/>
      <c r="N22" s="33">
        <f>(Table_1[[#This Row],[Combined Server &amp; Storage Power (W)]]*24*(365)/1000)*Table_1[[#This Row],[Data Centre PUE]]</f>
        <v>0</v>
      </c>
      <c r="O22" s="147">
        <f>IFERROR(_xlfn.XLOOKUP(C22,'Grid factors'!A:A,'Grid factors'!D:D),"")</f>
        <v>0</v>
      </c>
      <c r="P22" s="69">
        <f>Table_1[[#This Row],[Combined Server &amp; Storage Monthly Energy inc. PUE  (kWh/year)]]*Table_1[[#This Row],[Grid Carbon Intensity (kgCO2e/kWh)]]</f>
        <v>0</v>
      </c>
      <c r="Q22" s="14"/>
      <c r="R22" s="14"/>
      <c r="S22" s="2"/>
    </row>
    <row r="23" spans="1:19">
      <c r="A23" s="119"/>
      <c r="B23" s="137"/>
      <c r="C23" s="12"/>
      <c r="D23" s="12"/>
      <c r="E23" s="37"/>
      <c r="F23" s="37"/>
      <c r="G23" s="13"/>
      <c r="H23" s="10">
        <f>((F23-E23)*G23)+E23</f>
        <v>0</v>
      </c>
      <c r="I23" s="12"/>
      <c r="J23" s="12"/>
      <c r="K23" s="10">
        <f>I23*J23</f>
        <v>0</v>
      </c>
      <c r="L23" s="10">
        <f>SUM(Table_1[[#This Row],[Server Power (W)]]+Table_1[[#This Row],[Daily Storage Power (W)]])</f>
        <v>0</v>
      </c>
      <c r="M23" s="33"/>
      <c r="N23" s="33">
        <f>(Table_1[[#This Row],[Combined Server &amp; Storage Power (W)]]*24*(365)/1000)*Table_1[[#This Row],[Data Centre PUE]]</f>
        <v>0</v>
      </c>
      <c r="O23" s="138">
        <f>IFERROR(_xlfn.XLOOKUP(C23,'Grid factors'!A:A,'Grid factors'!D:D),"")</f>
        <v>0</v>
      </c>
      <c r="P23" s="69">
        <f>Table_1[[#This Row],[Combined Server &amp; Storage Monthly Energy inc. PUE  (kWh/year)]]*Table_1[[#This Row],[Grid Carbon Intensity (kgCO2e/kWh)]]</f>
        <v>0</v>
      </c>
      <c r="Q23" s="14"/>
      <c r="R23" s="14"/>
      <c r="S23" s="2"/>
    </row>
    <row r="24" spans="1:19">
      <c r="A24" s="119"/>
      <c r="B24" s="137"/>
      <c r="C24" s="12"/>
      <c r="D24" s="12"/>
      <c r="E24" s="37"/>
      <c r="F24" s="37"/>
      <c r="G24" s="13"/>
      <c r="H24" s="10">
        <f>((F24-E24)*G24)+E24</f>
        <v>0</v>
      </c>
      <c r="I24" s="12"/>
      <c r="J24" s="12"/>
      <c r="K24" s="10">
        <f>I24*J24</f>
        <v>0</v>
      </c>
      <c r="L24" s="10">
        <f>SUM(Table_1[[#This Row],[Server Power (W)]]+Table_1[[#This Row],[Daily Storage Power (W)]])</f>
        <v>0</v>
      </c>
      <c r="M24" s="33"/>
      <c r="N24" s="33">
        <f>(Table_1[[#This Row],[Combined Server &amp; Storage Power (W)]]*24*(365)/1000)*Table_1[[#This Row],[Data Centre PUE]]</f>
        <v>0</v>
      </c>
      <c r="O24" s="138">
        <f>IFERROR(_xlfn.XLOOKUP(C24,'Grid factors'!A:A,'Grid factors'!D:D),"")</f>
        <v>0</v>
      </c>
      <c r="P24" s="69">
        <f>Table_1[[#This Row],[Combined Server &amp; Storage Monthly Energy inc. PUE  (kWh/year)]]*Table_1[[#This Row],[Grid Carbon Intensity (kgCO2e/kWh)]]</f>
        <v>0</v>
      </c>
      <c r="Q24" s="14"/>
      <c r="R24" s="14"/>
      <c r="S24" s="2"/>
    </row>
    <row r="25" spans="1:19">
      <c r="A25" s="119"/>
      <c r="B25" s="137"/>
      <c r="C25" s="12"/>
      <c r="D25" s="12"/>
      <c r="E25" s="37"/>
      <c r="F25" s="37"/>
      <c r="G25" s="13"/>
      <c r="H25" s="10">
        <f>((F25-E25)*G25)+E25</f>
        <v>0</v>
      </c>
      <c r="I25" s="12"/>
      <c r="J25" s="12"/>
      <c r="K25" s="10">
        <f>I25*J25</f>
        <v>0</v>
      </c>
      <c r="L25" s="10">
        <f>SUM(Table_1[[#This Row],[Server Power (W)]]+Table_1[[#This Row],[Daily Storage Power (W)]])</f>
        <v>0</v>
      </c>
      <c r="M25" s="33"/>
      <c r="N25" s="33">
        <f>(Table_1[[#This Row],[Combined Server &amp; Storage Power (W)]]*24*(365)/1000)*Table_1[[#This Row],[Data Centre PUE]]</f>
        <v>0</v>
      </c>
      <c r="O25" s="138">
        <f>IFERROR(_xlfn.XLOOKUP(C25,'Grid factors'!A:A,'Grid factors'!D:D),"")</f>
        <v>0</v>
      </c>
      <c r="P25" s="69">
        <f>Table_1[[#This Row],[Combined Server &amp; Storage Monthly Energy inc. PUE  (kWh/year)]]*Table_1[[#This Row],[Grid Carbon Intensity (kgCO2e/kWh)]]</f>
        <v>0</v>
      </c>
      <c r="Q25" s="14"/>
      <c r="R25" s="14"/>
      <c r="S25" s="2"/>
    </row>
    <row r="26" spans="1:19" s="148" customFormat="1">
      <c r="A26" s="148" t="s">
        <v>381</v>
      </c>
      <c r="E26" s="156"/>
      <c r="F26" s="156"/>
      <c r="G26" s="151"/>
      <c r="M26" s="152"/>
      <c r="N26" s="152"/>
      <c r="O26" s="153"/>
      <c r="P26" s="149">
        <f>SUBTOTAL(109,P21:P25)</f>
        <v>0</v>
      </c>
      <c r="Q26" s="149"/>
      <c r="R26" s="149"/>
      <c r="S26" s="154"/>
    </row>
    <row r="27" spans="1:19">
      <c r="A27" s="119"/>
      <c r="B27" s="137"/>
      <c r="C27" s="12"/>
      <c r="D27" s="12"/>
      <c r="E27" s="37"/>
      <c r="F27" s="37"/>
      <c r="G27" s="13"/>
      <c r="H27" s="10"/>
      <c r="I27" s="12"/>
      <c r="J27" s="12"/>
      <c r="K27" s="10"/>
      <c r="L27" s="10"/>
      <c r="M27" s="33"/>
      <c r="N27" s="33"/>
      <c r="O27" s="138"/>
      <c r="P27" s="69"/>
      <c r="Q27" s="14"/>
      <c r="R27" s="14"/>
      <c r="S27" s="2"/>
    </row>
    <row r="28" spans="1:19">
      <c r="A28" s="10" t="s">
        <v>32</v>
      </c>
      <c r="B28" s="57"/>
      <c r="C28" s="12"/>
      <c r="D28" s="12"/>
      <c r="E28" s="37"/>
      <c r="F28" s="37"/>
      <c r="G28" s="13"/>
      <c r="H28" s="10">
        <f t="shared" si="0"/>
        <v>0</v>
      </c>
      <c r="I28" s="12"/>
      <c r="J28" s="12"/>
      <c r="K28" s="10">
        <f t="shared" si="1"/>
        <v>0</v>
      </c>
      <c r="L28" s="10">
        <f>SUM(Table_1[[#This Row],[Server Power (W)]]+Table_1[[#This Row],[Daily Storage Power (W)]])</f>
        <v>0</v>
      </c>
      <c r="M28" s="51"/>
      <c r="N28" s="33">
        <f>(Table_1[[#This Row],[Combined Server &amp; Storage Power (W)]]*24*(365)/1000)*Table_1[[#This Row],[Data Centre PUE]]</f>
        <v>0</v>
      </c>
      <c r="O28" s="120">
        <f>IFERROR(_xlfn.XLOOKUP(C28,'Grid factors'!A:A,'Grid factors'!D:D),"")</f>
        <v>0</v>
      </c>
      <c r="P28" s="69">
        <f>Table_1[[#This Row],[Combined Server &amp; Storage Monthly Energy inc. PUE  (kWh/year)]]*Table_1[[#This Row],[Grid Carbon Intensity (kgCO2e/kWh)]]</f>
        <v>0</v>
      </c>
      <c r="Q28" s="14"/>
      <c r="R28" s="14"/>
      <c r="S28" s="2"/>
    </row>
    <row r="29" spans="1:19">
      <c r="A29" s="119"/>
      <c r="B29" s="137"/>
      <c r="C29" s="12"/>
      <c r="D29" s="12"/>
      <c r="E29" s="37"/>
      <c r="F29" s="37"/>
      <c r="G29" s="13"/>
      <c r="H29" s="10">
        <f>((F29-E29)*G29)+E29</f>
        <v>0</v>
      </c>
      <c r="I29" s="12"/>
      <c r="J29" s="12"/>
      <c r="K29" s="10">
        <f>I29*J29</f>
        <v>0</v>
      </c>
      <c r="L29" s="10">
        <f>SUM(Table_1[[#This Row],[Server Power (W)]]+Table_1[[#This Row],[Daily Storage Power (W)]])</f>
        <v>0</v>
      </c>
      <c r="M29" s="33"/>
      <c r="N29" s="33">
        <f>(Table_1[[#This Row],[Combined Server &amp; Storage Power (W)]]*24*(365)/1000)*Table_1[[#This Row],[Data Centre PUE]]</f>
        <v>0</v>
      </c>
      <c r="O29" s="138">
        <f>IFERROR(_xlfn.XLOOKUP(C29,'Grid factors'!A:A,'Grid factors'!D:D),"")</f>
        <v>0</v>
      </c>
      <c r="P29" s="69">
        <f>Table_1[[#This Row],[Combined Server &amp; Storage Monthly Energy inc. PUE  (kWh/year)]]*Table_1[[#This Row],[Grid Carbon Intensity (kgCO2e/kWh)]]</f>
        <v>0</v>
      </c>
      <c r="Q29" s="14"/>
      <c r="R29" s="14"/>
      <c r="S29" s="2"/>
    </row>
    <row r="30" spans="1:19">
      <c r="A30" s="119"/>
      <c r="B30" s="137"/>
      <c r="C30" s="12"/>
      <c r="D30" s="12"/>
      <c r="E30" s="37"/>
      <c r="F30" s="37"/>
      <c r="G30" s="13"/>
      <c r="H30" s="10">
        <f>((F30-E30)*G30)+E30</f>
        <v>0</v>
      </c>
      <c r="I30" s="12"/>
      <c r="J30" s="12"/>
      <c r="K30" s="10">
        <f>I30*J30</f>
        <v>0</v>
      </c>
      <c r="L30" s="10">
        <f>SUM(Table_1[[#This Row],[Server Power (W)]]+Table_1[[#This Row],[Daily Storage Power (W)]])</f>
        <v>0</v>
      </c>
      <c r="M30" s="146"/>
      <c r="N30" s="33">
        <f>(Table_1[[#This Row],[Combined Server &amp; Storage Power (W)]]*24*(365)/1000)*Table_1[[#This Row],[Data Centre PUE]]</f>
        <v>0</v>
      </c>
      <c r="O30" s="147">
        <f>IFERROR(_xlfn.XLOOKUP(C30,'Grid factors'!A:A,'Grid factors'!D:D),"")</f>
        <v>0</v>
      </c>
      <c r="P30" s="69">
        <f>Table_1[[#This Row],[Combined Server &amp; Storage Monthly Energy inc. PUE  (kWh/year)]]*Table_1[[#This Row],[Grid Carbon Intensity (kgCO2e/kWh)]]</f>
        <v>0</v>
      </c>
      <c r="Q30" s="14"/>
      <c r="R30" s="14"/>
      <c r="S30" s="2"/>
    </row>
    <row r="31" spans="1:19">
      <c r="A31" s="119"/>
      <c r="B31" s="137"/>
      <c r="C31" s="12"/>
      <c r="D31" s="12"/>
      <c r="E31" s="37"/>
      <c r="F31" s="37"/>
      <c r="G31" s="13"/>
      <c r="H31" s="10">
        <f>((F31-E31)*G31)+E31</f>
        <v>0</v>
      </c>
      <c r="I31" s="12"/>
      <c r="J31" s="12"/>
      <c r="K31" s="10">
        <f>I31*J31</f>
        <v>0</v>
      </c>
      <c r="L31" s="10">
        <f>SUM(Table_1[[#This Row],[Server Power (W)]]+Table_1[[#This Row],[Daily Storage Power (W)]])</f>
        <v>0</v>
      </c>
      <c r="M31" s="33"/>
      <c r="N31" s="33">
        <f>(Table_1[[#This Row],[Combined Server &amp; Storage Power (W)]]*24*(365)/1000)*Table_1[[#This Row],[Data Centre PUE]]</f>
        <v>0</v>
      </c>
      <c r="O31" s="138">
        <f>IFERROR(_xlfn.XLOOKUP(C31,'Grid factors'!A:A,'Grid factors'!D:D),"")</f>
        <v>0</v>
      </c>
      <c r="P31" s="69">
        <f>Table_1[[#This Row],[Combined Server &amp; Storage Monthly Energy inc. PUE  (kWh/year)]]*Table_1[[#This Row],[Grid Carbon Intensity (kgCO2e/kWh)]]</f>
        <v>0</v>
      </c>
      <c r="Q31" s="14"/>
      <c r="R31" s="14"/>
      <c r="S31" s="2"/>
    </row>
    <row r="32" spans="1:19">
      <c r="A32" s="119"/>
      <c r="B32" s="137"/>
      <c r="C32" s="12"/>
      <c r="D32" s="12"/>
      <c r="E32" s="37"/>
      <c r="F32" s="37"/>
      <c r="G32" s="13"/>
      <c r="H32" s="10">
        <f>((F32-E32)*G32)+E32</f>
        <v>0</v>
      </c>
      <c r="I32" s="12"/>
      <c r="J32" s="12"/>
      <c r="K32" s="10">
        <f>I32*J32</f>
        <v>0</v>
      </c>
      <c r="L32" s="10">
        <f>SUM(Table_1[[#This Row],[Server Power (W)]]+Table_1[[#This Row],[Daily Storage Power (W)]])</f>
        <v>0</v>
      </c>
      <c r="M32" s="33"/>
      <c r="N32" s="33">
        <f>(Table_1[[#This Row],[Combined Server &amp; Storage Power (W)]]*24*(365)/1000)*Table_1[[#This Row],[Data Centre PUE]]</f>
        <v>0</v>
      </c>
      <c r="O32" s="138">
        <f>IFERROR(_xlfn.XLOOKUP(C32,'Grid factors'!A:A,'Grid factors'!D:D),"")</f>
        <v>0</v>
      </c>
      <c r="P32" s="69">
        <f>Table_1[[#This Row],[Combined Server &amp; Storage Monthly Energy inc. PUE  (kWh/year)]]*Table_1[[#This Row],[Grid Carbon Intensity (kgCO2e/kWh)]]</f>
        <v>0</v>
      </c>
      <c r="Q32" s="14"/>
      <c r="R32" s="14"/>
      <c r="S32" s="2"/>
    </row>
    <row r="33" spans="1:19" s="148" customFormat="1">
      <c r="A33" s="148" t="s">
        <v>387</v>
      </c>
      <c r="E33" s="156"/>
      <c r="F33" s="156"/>
      <c r="G33" s="151"/>
      <c r="M33" s="152"/>
      <c r="N33" s="152"/>
      <c r="O33" s="153"/>
      <c r="P33" s="149">
        <f>SUBTOTAL(109,P28:P32)</f>
        <v>0</v>
      </c>
      <c r="Q33" s="149"/>
      <c r="R33" s="149"/>
      <c r="S33" s="154"/>
    </row>
    <row r="34" spans="1:19">
      <c r="A34" s="119"/>
      <c r="B34" s="137"/>
      <c r="C34" s="12"/>
      <c r="D34" s="12"/>
      <c r="E34" s="37"/>
      <c r="F34" s="37"/>
      <c r="G34" s="13"/>
      <c r="H34" s="10"/>
      <c r="I34" s="12"/>
      <c r="J34" s="12"/>
      <c r="K34" s="10"/>
      <c r="L34" s="10"/>
      <c r="M34" s="33"/>
      <c r="N34" s="33"/>
      <c r="O34" s="138"/>
      <c r="P34" s="69"/>
      <c r="Q34" s="14"/>
      <c r="R34" s="14"/>
      <c r="S34" s="2"/>
    </row>
    <row r="35" spans="1:19">
      <c r="A35" s="10" t="s">
        <v>31</v>
      </c>
      <c r="B35" s="57"/>
      <c r="C35" s="12"/>
      <c r="D35" s="12"/>
      <c r="E35" s="36"/>
      <c r="F35" s="36"/>
      <c r="G35" s="13"/>
      <c r="H35" s="10">
        <f t="shared" si="0"/>
        <v>0</v>
      </c>
      <c r="I35" s="12"/>
      <c r="J35" s="12"/>
      <c r="K35" s="10">
        <f t="shared" si="1"/>
        <v>0</v>
      </c>
      <c r="L35" s="10">
        <f>SUM(Table_1[[#This Row],[Server Power (W)]]+Table_1[[#This Row],[Daily Storage Power (W)]])</f>
        <v>0</v>
      </c>
      <c r="M35" s="51"/>
      <c r="N35" s="33">
        <f>(Table_1[[#This Row],[Combined Server &amp; Storage Power (W)]]*24*(365)/1000)*Table_1[[#This Row],[Data Centre PUE]]</f>
        <v>0</v>
      </c>
      <c r="O35" s="50">
        <f>IFERROR(_xlfn.XLOOKUP(C35,'Grid factors'!A:A,'Grid factors'!D:D),"")</f>
        <v>0</v>
      </c>
      <c r="P35" s="69">
        <f>Table_1[[#This Row],[Combined Server &amp; Storage Monthly Energy inc. PUE  (kWh/year)]]*Table_1[[#This Row],[Grid Carbon Intensity (kgCO2e/kWh)]]</f>
        <v>0</v>
      </c>
      <c r="Q35" s="14"/>
      <c r="R35" s="14"/>
      <c r="S35" s="2"/>
    </row>
    <row r="36" spans="1:19">
      <c r="A36" s="16"/>
      <c r="B36" s="16"/>
      <c r="C36" s="12"/>
      <c r="D36" s="12"/>
      <c r="E36" s="38"/>
      <c r="F36" s="38"/>
      <c r="G36" s="17"/>
      <c r="H36" s="10">
        <f t="shared" si="0"/>
        <v>0</v>
      </c>
      <c r="I36" s="18"/>
      <c r="J36" s="12"/>
      <c r="K36" s="10">
        <f t="shared" si="1"/>
        <v>0</v>
      </c>
      <c r="L36" s="10">
        <f>SUM(Table_1[[#This Row],[Server Power (W)]]+Table_1[[#This Row],[Daily Storage Power (W)]])</f>
        <v>0</v>
      </c>
      <c r="M36" s="51"/>
      <c r="N36" s="33">
        <f>(Table_1[[#This Row],[Combined Server &amp; Storage Power (W)]]*24*(365)/1000)*Table_1[[#This Row],[Data Centre PUE]]</f>
        <v>0</v>
      </c>
      <c r="O36" s="120">
        <f>IFERROR(_xlfn.XLOOKUP(C36,'Grid factors'!A:A,'Grid factors'!D:D),"")</f>
        <v>0</v>
      </c>
      <c r="P36" s="69">
        <f>Table_1[[#This Row],[Combined Server &amp; Storage Monthly Energy inc. PUE  (kWh/year)]]*Table_1[[#This Row],[Grid Carbon Intensity (kgCO2e/kWh)]]</f>
        <v>0</v>
      </c>
      <c r="Q36" s="14"/>
      <c r="R36" s="14"/>
      <c r="S36" s="2"/>
    </row>
    <row r="37" spans="1:19">
      <c r="A37" s="16"/>
      <c r="B37" s="137"/>
      <c r="C37" s="12"/>
      <c r="D37" s="12"/>
      <c r="E37" s="38"/>
      <c r="F37" s="38"/>
      <c r="G37" s="17"/>
      <c r="H37" s="10">
        <f>((F37-E37)*G37)+E37</f>
        <v>0</v>
      </c>
      <c r="I37" s="18"/>
      <c r="J37" s="12"/>
      <c r="K37" s="10">
        <f>I37*J37</f>
        <v>0</v>
      </c>
      <c r="L37" s="10">
        <f>SUM(Table_1[[#This Row],[Server Power (W)]]+Table_1[[#This Row],[Daily Storage Power (W)]])</f>
        <v>0</v>
      </c>
      <c r="M37" s="33"/>
      <c r="N37" s="33">
        <f>(Table_1[[#This Row],[Combined Server &amp; Storage Power (W)]]*24*(365)/1000)*Table_1[[#This Row],[Data Centre PUE]]</f>
        <v>0</v>
      </c>
      <c r="O37" s="138">
        <f>IFERROR(_xlfn.XLOOKUP(C37,'Grid factors'!A:A,'Grid factors'!D:D),"")</f>
        <v>0</v>
      </c>
      <c r="P37" s="69">
        <f>Table_1[[#This Row],[Combined Server &amp; Storage Monthly Energy inc. PUE  (kWh/year)]]*Table_1[[#This Row],[Grid Carbon Intensity (kgCO2e/kWh)]]</f>
        <v>0</v>
      </c>
      <c r="Q37" s="14"/>
      <c r="R37" s="14"/>
      <c r="S37" s="2"/>
    </row>
    <row r="38" spans="1:19">
      <c r="A38" s="16"/>
      <c r="B38" s="137"/>
      <c r="C38" s="12"/>
      <c r="D38" s="12"/>
      <c r="E38" s="38"/>
      <c r="F38" s="38"/>
      <c r="G38" s="17"/>
      <c r="H38" s="10">
        <f>((F38-E38)*G38)+E38</f>
        <v>0</v>
      </c>
      <c r="I38" s="18"/>
      <c r="J38" s="12"/>
      <c r="K38" s="10">
        <f>I38*J38</f>
        <v>0</v>
      </c>
      <c r="L38" s="10">
        <f>SUM(Table_1[[#This Row],[Server Power (W)]]+Table_1[[#This Row],[Daily Storage Power (W)]])</f>
        <v>0</v>
      </c>
      <c r="M38" s="33"/>
      <c r="N38" s="33">
        <f>(Table_1[[#This Row],[Combined Server &amp; Storage Power (W)]]*24*(365)/1000)*Table_1[[#This Row],[Data Centre PUE]]</f>
        <v>0</v>
      </c>
      <c r="O38" s="138">
        <f>IFERROR(_xlfn.XLOOKUP(C38,'Grid factors'!A:A,'Grid factors'!D:D),"")</f>
        <v>0</v>
      </c>
      <c r="P38" s="69">
        <f>Table_1[[#This Row],[Combined Server &amp; Storage Monthly Energy inc. PUE  (kWh/year)]]*Table_1[[#This Row],[Grid Carbon Intensity (kgCO2e/kWh)]]</f>
        <v>0</v>
      </c>
      <c r="Q38" s="14"/>
      <c r="R38" s="14"/>
      <c r="S38" s="2"/>
    </row>
    <row r="39" spans="1:19">
      <c r="A39" s="16"/>
      <c r="B39" s="137"/>
      <c r="C39" s="12"/>
      <c r="D39" s="12"/>
      <c r="E39" s="38"/>
      <c r="F39" s="38"/>
      <c r="G39" s="17"/>
      <c r="H39" s="10">
        <f>((F39-E39)*G39)+E39</f>
        <v>0</v>
      </c>
      <c r="I39" s="18"/>
      <c r="J39" s="12"/>
      <c r="K39" s="10">
        <f>I39*J39</f>
        <v>0</v>
      </c>
      <c r="L39" s="10">
        <f>SUM(Table_1[[#This Row],[Server Power (W)]]+Table_1[[#This Row],[Daily Storage Power (W)]])</f>
        <v>0</v>
      </c>
      <c r="M39" s="146"/>
      <c r="N39" s="33">
        <f>(Table_1[[#This Row],[Combined Server &amp; Storage Power (W)]]*24*(365)/1000)*Table_1[[#This Row],[Data Centre PUE]]</f>
        <v>0</v>
      </c>
      <c r="O39" s="147">
        <f>IFERROR(_xlfn.XLOOKUP(C39,'Grid factors'!A:A,'Grid factors'!D:D),"")</f>
        <v>0</v>
      </c>
      <c r="P39" s="69">
        <f>Table_1[[#This Row],[Combined Server &amp; Storage Monthly Energy inc. PUE  (kWh/year)]]*Table_1[[#This Row],[Grid Carbon Intensity (kgCO2e/kWh)]]</f>
        <v>0</v>
      </c>
      <c r="Q39" s="14"/>
      <c r="R39" s="14"/>
      <c r="S39" s="2"/>
    </row>
    <row r="40" spans="1:19" s="148" customFormat="1">
      <c r="A40" s="157" t="s">
        <v>388</v>
      </c>
      <c r="E40" s="158"/>
      <c r="F40" s="158"/>
      <c r="G40" s="159"/>
      <c r="I40" s="160"/>
      <c r="M40" s="152"/>
      <c r="N40" s="152"/>
      <c r="O40" s="153"/>
      <c r="P40" s="149">
        <f>SUBTOTAL(109,P35:P39)</f>
        <v>0</v>
      </c>
      <c r="Q40" s="149"/>
      <c r="R40" s="149"/>
      <c r="S40" s="154"/>
    </row>
    <row r="41" spans="1:19" ht="15.75" customHeight="1">
      <c r="E41" s="64"/>
      <c r="F41" s="64"/>
      <c r="M41" s="35"/>
      <c r="N41" s="35"/>
      <c r="O41" s="35"/>
      <c r="P41" s="27"/>
      <c r="Q41" s="27"/>
      <c r="R41" s="27"/>
    </row>
    <row r="42" spans="1:19" ht="15.75" customHeight="1"/>
    <row r="43" spans="1:19" ht="15.75" customHeight="1"/>
    <row r="44" spans="1:19" ht="15.75" customHeight="1"/>
    <row r="45" spans="1:19" ht="15.75" customHeight="1"/>
    <row r="46" spans="1:19" ht="15.75" customHeight="1"/>
    <row r="47" spans="1:19" ht="15.75" customHeight="1"/>
    <row r="48" spans="1:19"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dataValidations count="3">
    <dataValidation type="list" allowBlank="1" showInputMessage="1" showErrorMessage="1" sqref="Q7:Q40" xr:uid="{349C69FC-010E-43BB-8371-4A4D9C9F7BC5}">
      <formula1>"data, estimate, proxy"</formula1>
    </dataValidation>
    <dataValidation type="list" allowBlank="1" showInputMessage="1" showErrorMessage="1" sqref="R7:R40" xr:uid="{CFA3BAAD-5641-4D3B-9A09-7ED245DFE80B}">
      <formula1>"high, medium, low"</formula1>
    </dataValidation>
    <dataValidation type="list" allowBlank="1" showInputMessage="1" showErrorMessage="1" sqref="C7:C40" xr:uid="{D4C359B4-6BFE-453B-810B-F5CAA7ACA9BB}">
      <formula1>CountryList</formula1>
    </dataValidation>
  </dataValidations>
  <pageMargins left="0.7" right="0.7" top="0.75" bottom="0.75" header="0" footer="0"/>
  <pageSetup paperSize="5"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39997558519241921"/>
  </sheetPr>
  <dimension ref="A1:F999"/>
  <sheetViews>
    <sheetView workbookViewId="0">
      <selection activeCell="B5" sqref="B5"/>
    </sheetView>
  </sheetViews>
  <sheetFormatPr defaultColWidth="12.7109375" defaultRowHeight="15" customHeight="1"/>
  <cols>
    <col min="1" max="1" width="59.28515625" customWidth="1"/>
    <col min="2" max="3" width="8.7109375" customWidth="1"/>
    <col min="4" max="4" width="29.140625" customWidth="1"/>
    <col min="5" max="5" width="37.28515625" customWidth="1"/>
    <col min="6" max="6" width="63.140625" customWidth="1"/>
    <col min="7" max="27" width="8.7109375" customWidth="1"/>
  </cols>
  <sheetData>
    <row r="1" spans="1:6" ht="24">
      <c r="A1" s="1" t="s">
        <v>41</v>
      </c>
    </row>
    <row r="2" spans="1:6">
      <c r="A2" s="119" t="s">
        <v>375</v>
      </c>
    </row>
    <row r="3" spans="1:6" ht="15" customHeight="1">
      <c r="A3" s="99"/>
      <c r="B3" s="99"/>
      <c r="C3" s="99"/>
      <c r="D3" s="99"/>
      <c r="E3" s="99"/>
      <c r="F3" s="99"/>
    </row>
    <row r="4" spans="1:6">
      <c r="A4" s="22" t="s">
        <v>42</v>
      </c>
      <c r="B4" s="23" t="s">
        <v>8</v>
      </c>
      <c r="C4" s="23" t="s">
        <v>9</v>
      </c>
      <c r="D4" s="23" t="s">
        <v>50</v>
      </c>
      <c r="E4" s="23" t="s">
        <v>51</v>
      </c>
      <c r="F4" s="24" t="s">
        <v>3</v>
      </c>
    </row>
    <row r="5" spans="1:6">
      <c r="A5" s="136" t="s">
        <v>397</v>
      </c>
      <c r="B5" s="18"/>
      <c r="C5" s="4" t="s">
        <v>49</v>
      </c>
      <c r="D5" s="12"/>
      <c r="E5" s="12"/>
      <c r="F5" s="15"/>
    </row>
    <row r="6" spans="1:6">
      <c r="A6" s="136" t="s">
        <v>398</v>
      </c>
      <c r="B6" s="18"/>
      <c r="C6" s="4" t="s">
        <v>49</v>
      </c>
      <c r="D6" s="12"/>
      <c r="E6" s="12"/>
      <c r="F6" s="15"/>
    </row>
    <row r="7" spans="1:6" ht="15" customHeight="1">
      <c r="A7" s="3" t="s">
        <v>6</v>
      </c>
      <c r="B7" s="4">
        <f>SUM(B5:B6)</f>
        <v>0</v>
      </c>
      <c r="C7" s="4" t="s">
        <v>49</v>
      </c>
      <c r="D7" s="4"/>
      <c r="E7" s="4"/>
      <c r="F7" s="5"/>
    </row>
    <row r="11" spans="1:6" ht="15" customHeight="1">
      <c r="A11" s="57"/>
    </row>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pageMargins left="0.7" right="0.7" top="0.75" bottom="0.75" header="0" footer="0"/>
  <pageSetup orientation="landscape"/>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39997558519241921"/>
  </sheetPr>
  <dimension ref="A1:Z949"/>
  <sheetViews>
    <sheetView zoomScale="115" zoomScaleNormal="115" workbookViewId="0">
      <selection activeCell="G21" sqref="G21"/>
    </sheetView>
  </sheetViews>
  <sheetFormatPr defaultColWidth="12.7109375" defaultRowHeight="15" customHeight="1"/>
  <cols>
    <col min="1" max="1" width="36.140625" customWidth="1"/>
    <col min="2" max="2" width="15" customWidth="1"/>
    <col min="3" max="3" width="29.7109375" customWidth="1"/>
    <col min="4" max="4" width="31.42578125" bestFit="1" customWidth="1"/>
    <col min="5" max="7" width="44.7109375" customWidth="1"/>
    <col min="8" max="8" width="29.140625" customWidth="1"/>
    <col min="9" max="9" width="56.28515625" customWidth="1"/>
    <col min="10" max="10" width="31.7109375" bestFit="1" customWidth="1"/>
    <col min="11" max="11" width="14.7109375" bestFit="1" customWidth="1"/>
    <col min="12" max="13" width="12.7109375" bestFit="1" customWidth="1"/>
    <col min="14" max="15" width="14.7109375" bestFit="1" customWidth="1"/>
    <col min="16" max="26" width="8.7109375" customWidth="1"/>
  </cols>
  <sheetData>
    <row r="1" spans="1:26" ht="24">
      <c r="A1" s="1" t="s">
        <v>4</v>
      </c>
    </row>
    <row r="2" spans="1:26">
      <c r="A2" s="2" t="s">
        <v>43</v>
      </c>
    </row>
    <row r="3" spans="1:26" ht="15" customHeight="1">
      <c r="B3" s="99"/>
      <c r="C3" s="99"/>
      <c r="D3" s="99"/>
      <c r="E3" s="100"/>
      <c r="F3" s="100"/>
      <c r="G3" s="100"/>
      <c r="H3" s="99"/>
      <c r="I3" s="99"/>
      <c r="J3" s="99"/>
    </row>
    <row r="4" spans="1:26" ht="47.25">
      <c r="A4" s="133" t="s">
        <v>382</v>
      </c>
      <c r="B4" s="11" t="s">
        <v>364</v>
      </c>
      <c r="C4" s="11" t="s">
        <v>45</v>
      </c>
      <c r="D4" s="11" t="s">
        <v>46</v>
      </c>
      <c r="E4" s="11" t="s">
        <v>5</v>
      </c>
      <c r="F4" s="11" t="s">
        <v>61</v>
      </c>
      <c r="G4" s="11" t="s">
        <v>59</v>
      </c>
      <c r="H4" s="23" t="s">
        <v>50</v>
      </c>
      <c r="I4" s="79" t="s">
        <v>51</v>
      </c>
      <c r="J4" s="79" t="s">
        <v>3</v>
      </c>
      <c r="K4" s="11"/>
      <c r="L4" s="11"/>
      <c r="M4" s="11"/>
      <c r="N4" s="11"/>
      <c r="O4" s="11"/>
      <c r="P4" s="11"/>
      <c r="Q4" s="11"/>
      <c r="R4" s="11"/>
      <c r="S4" s="11"/>
      <c r="T4" s="11"/>
      <c r="U4" s="11"/>
      <c r="V4" s="11"/>
      <c r="W4" s="11"/>
      <c r="X4" s="11"/>
      <c r="Y4" s="11"/>
      <c r="Z4" s="11"/>
    </row>
    <row r="5" spans="1:26">
      <c r="A5" s="119"/>
      <c r="B5" s="32"/>
      <c r="C5" s="19"/>
      <c r="D5" s="20"/>
      <c r="E5" s="12">
        <f>Datasheet!$B$8</f>
        <v>6.4999999999999997E-3</v>
      </c>
      <c r="F5" s="87">
        <f>Datasheet!$B$12</f>
        <v>0.45</v>
      </c>
      <c r="G5" s="77">
        <f>((Networking!$C5+Networking!$D5)/1000)*(365/12)*Networking!$E5*Networking!$F5</f>
        <v>0</v>
      </c>
      <c r="H5" s="12"/>
      <c r="I5" s="14"/>
      <c r="J5" s="2"/>
    </row>
    <row r="6" spans="1:26">
      <c r="A6" s="57"/>
      <c r="B6" s="32"/>
      <c r="C6" s="19"/>
      <c r="D6" s="20"/>
      <c r="E6" s="12">
        <f>Datasheet!$B$8</f>
        <v>6.4999999999999997E-3</v>
      </c>
      <c r="F6" s="87">
        <f>Datasheet!$B$12</f>
        <v>0.45</v>
      </c>
      <c r="G6" s="27">
        <f>((Networking!$C6+Networking!$D6)/1000)*(365/12)*Networking!$E6*Networking!$F6</f>
        <v>0</v>
      </c>
      <c r="H6" s="12"/>
      <c r="I6" s="14"/>
      <c r="J6" s="2"/>
    </row>
    <row r="7" spans="1:26">
      <c r="A7" s="57"/>
      <c r="B7" s="32"/>
      <c r="C7" s="19"/>
      <c r="D7" s="20"/>
      <c r="E7" s="12">
        <f>Datasheet!$B$8</f>
        <v>6.4999999999999997E-3</v>
      </c>
      <c r="F7" s="87">
        <f>Datasheet!$B$12</f>
        <v>0.45</v>
      </c>
      <c r="G7" s="77">
        <f>((Networking!$C7+Networking!$D7)/1000)*(365/12)*Networking!$E7*Networking!$F7</f>
        <v>0</v>
      </c>
      <c r="H7" s="12"/>
      <c r="I7" s="14"/>
      <c r="J7" s="2"/>
    </row>
    <row r="8" spans="1:26">
      <c r="A8" s="119"/>
      <c r="B8" s="32"/>
      <c r="C8" s="19"/>
      <c r="D8" s="20"/>
      <c r="E8" s="12">
        <f>Datasheet!$B$8</f>
        <v>6.4999999999999997E-3</v>
      </c>
      <c r="F8" s="87">
        <f>Datasheet!$B$12</f>
        <v>0.45</v>
      </c>
      <c r="G8" s="77">
        <f>((Networking!$C8+Networking!$D8)/1000)*(365/12)*Networking!$E8*Networking!$F8</f>
        <v>0</v>
      </c>
      <c r="H8" s="4"/>
      <c r="I8" s="14"/>
      <c r="J8" s="2"/>
    </row>
    <row r="9" spans="1:26">
      <c r="B9" s="32"/>
      <c r="C9" s="19"/>
      <c r="D9" s="20"/>
      <c r="E9" s="12">
        <f>Datasheet!$B$8</f>
        <v>6.4999999999999997E-3</v>
      </c>
      <c r="F9" s="87">
        <f>Datasheet!$B$12</f>
        <v>0.45</v>
      </c>
      <c r="G9" s="77">
        <f>((Networking!$C9+Networking!$D9)/1000)*(365/12)*Networking!$E9*Networking!$F9</f>
        <v>0</v>
      </c>
      <c r="I9" s="14"/>
      <c r="J9" s="2"/>
    </row>
    <row r="10" spans="1:26">
      <c r="B10" s="34"/>
      <c r="C10" s="19"/>
      <c r="D10" s="20"/>
      <c r="E10" s="12">
        <f>Datasheet!$B$8</f>
        <v>6.4999999999999997E-3</v>
      </c>
      <c r="F10" s="87">
        <f>Datasheet!$B$12</f>
        <v>0.45</v>
      </c>
      <c r="G10" s="77">
        <f>((Networking!$C10+Networking!$D10)/1000)*(365/12)*Networking!$E10*Networking!$F10</f>
        <v>0</v>
      </c>
      <c r="I10" s="14"/>
      <c r="J10" s="2"/>
    </row>
    <row r="11" spans="1:26">
      <c r="A11" s="10" t="s">
        <v>379</v>
      </c>
      <c r="B11" s="34"/>
      <c r="C11" s="19"/>
      <c r="D11" s="20"/>
      <c r="E11" s="12"/>
      <c r="F11" s="87"/>
      <c r="G11" s="78">
        <f>SUBTOTAL(109,G5:G10)</f>
        <v>0</v>
      </c>
      <c r="I11" s="14"/>
      <c r="J11" s="2"/>
    </row>
    <row r="12" spans="1:26" ht="15.75" customHeight="1">
      <c r="B12" s="16"/>
      <c r="I12" s="14"/>
      <c r="J12" s="2"/>
    </row>
    <row r="13" spans="1:26" ht="47.25">
      <c r="A13" s="133" t="s">
        <v>383</v>
      </c>
      <c r="B13" s="11" t="s">
        <v>364</v>
      </c>
      <c r="C13" s="11" t="s">
        <v>45</v>
      </c>
      <c r="D13" s="11" t="s">
        <v>47</v>
      </c>
      <c r="E13" s="11" t="s">
        <v>5</v>
      </c>
      <c r="F13" s="11" t="s">
        <v>61</v>
      </c>
      <c r="G13" s="11" t="s">
        <v>59</v>
      </c>
      <c r="H13" s="85" t="s">
        <v>50</v>
      </c>
      <c r="I13" s="80" t="s">
        <v>51</v>
      </c>
      <c r="J13" s="80" t="s">
        <v>3</v>
      </c>
      <c r="K13" s="11"/>
      <c r="L13" s="11"/>
      <c r="M13" s="11"/>
      <c r="N13" s="11"/>
      <c r="O13" s="11"/>
      <c r="P13" s="11"/>
      <c r="Q13" s="11"/>
      <c r="R13" s="11"/>
      <c r="S13" s="11"/>
      <c r="T13" s="11"/>
      <c r="U13" s="11"/>
      <c r="V13" s="11"/>
      <c r="W13" s="11"/>
      <c r="X13" s="11"/>
      <c r="Y13" s="11"/>
    </row>
    <row r="14" spans="1:26" ht="15.75" customHeight="1">
      <c r="A14" s="57"/>
      <c r="B14" s="9"/>
      <c r="C14" s="9"/>
      <c r="D14" s="21"/>
      <c r="E14" s="9">
        <f>Datasheet!$B$8</f>
        <v>6.4999999999999997E-3</v>
      </c>
      <c r="F14" s="88">
        <f>Datasheet!$B$12</f>
        <v>0.45</v>
      </c>
      <c r="G14" s="78">
        <f>((Networking!$C14+Networking!$D14)/1000)*(365/12)*Networking!$E14*Networking!$F14</f>
        <v>0</v>
      </c>
      <c r="I14" s="81"/>
      <c r="J14" s="82"/>
    </row>
    <row r="15" spans="1:26" ht="15.75" customHeight="1">
      <c r="A15" s="57"/>
      <c r="B15" s="9"/>
      <c r="C15" s="9"/>
      <c r="D15" s="21"/>
      <c r="E15" s="9">
        <f>Datasheet!$B$8</f>
        <v>6.4999999999999997E-3</v>
      </c>
      <c r="F15" s="88">
        <f>Datasheet!$B$12</f>
        <v>0.45</v>
      </c>
      <c r="G15" s="78">
        <f>((Networking!$C15+Networking!$D15)/1000)*(365/12)*Networking!$E15*Networking!$F15</f>
        <v>0</v>
      </c>
      <c r="I15" s="83"/>
      <c r="J15" s="84"/>
    </row>
    <row r="16" spans="1:26" ht="15.75" customHeight="1">
      <c r="A16" s="57"/>
      <c r="B16" s="9"/>
      <c r="C16" s="9"/>
      <c r="D16" s="21"/>
      <c r="E16" s="9">
        <f>Datasheet!$B$8</f>
        <v>6.4999999999999997E-3</v>
      </c>
      <c r="F16" s="88">
        <f>Datasheet!$B$12</f>
        <v>0.45</v>
      </c>
      <c r="G16" s="78">
        <f>((Networking!$C16+Networking!$D16)/1000)*(365/12)*Networking!$E16*Networking!$F16</f>
        <v>0</v>
      </c>
      <c r="I16" s="81"/>
      <c r="J16" s="82"/>
    </row>
    <row r="17" spans="1:25" ht="15.75" customHeight="1">
      <c r="A17" s="10" t="s">
        <v>380</v>
      </c>
      <c r="B17" s="9"/>
      <c r="C17" s="9"/>
      <c r="D17" s="21"/>
      <c r="E17" s="9"/>
      <c r="F17" s="88"/>
      <c r="G17" s="78">
        <f>SUBTOTAL(109,G14:G16)</f>
        <v>0</v>
      </c>
      <c r="I17" s="83"/>
      <c r="J17" s="84"/>
    </row>
    <row r="18" spans="1:25" ht="15.75" customHeight="1">
      <c r="A18" s="57"/>
      <c r="B18" s="9"/>
      <c r="C18" s="9"/>
      <c r="D18" s="21"/>
      <c r="E18" s="9"/>
      <c r="F18" s="88"/>
      <c r="G18" s="78"/>
      <c r="I18" s="14"/>
      <c r="J18" s="2"/>
    </row>
    <row r="19" spans="1:25" ht="63">
      <c r="A19" s="133" t="s">
        <v>384</v>
      </c>
      <c r="B19" s="11" t="s">
        <v>364</v>
      </c>
      <c r="C19" s="11" t="s">
        <v>45</v>
      </c>
      <c r="D19" s="11" t="s">
        <v>47</v>
      </c>
      <c r="E19" s="11" t="s">
        <v>5</v>
      </c>
      <c r="F19" s="11" t="s">
        <v>61</v>
      </c>
      <c r="G19" s="11" t="s">
        <v>59</v>
      </c>
      <c r="H19" s="86" t="s">
        <v>50</v>
      </c>
      <c r="I19" s="79" t="s">
        <v>51</v>
      </c>
      <c r="J19" s="79" t="s">
        <v>3</v>
      </c>
      <c r="K19" s="11"/>
      <c r="L19" s="11"/>
      <c r="M19" s="11"/>
      <c r="N19" s="11"/>
      <c r="O19" s="11"/>
      <c r="P19" s="11"/>
      <c r="Q19" s="11"/>
      <c r="R19" s="11"/>
      <c r="S19" s="11"/>
      <c r="T19" s="11"/>
      <c r="U19" s="11"/>
      <c r="V19" s="11"/>
      <c r="W19" s="11"/>
      <c r="X19" s="11"/>
      <c r="Y19" s="11"/>
    </row>
    <row r="20" spans="1:25" ht="15.75" customHeight="1">
      <c r="A20" s="119"/>
      <c r="B20" s="9"/>
      <c r="C20" s="9"/>
      <c r="D20" s="21"/>
      <c r="E20" s="9">
        <f>Datasheet!$B$8</f>
        <v>6.4999999999999997E-3</v>
      </c>
      <c r="F20" s="88">
        <f>Datasheet!$B$12</f>
        <v>0.45</v>
      </c>
      <c r="G20" s="78">
        <f>((Networking!$C20+Networking!$D20)/1000)*(365/12)*Networking!$E20*Networking!$F20</f>
        <v>0</v>
      </c>
      <c r="I20" s="14"/>
      <c r="J20" s="2"/>
    </row>
    <row r="21" spans="1:25" ht="15.75" customHeight="1">
      <c r="B21" s="9"/>
      <c r="C21" s="9"/>
      <c r="D21" s="21"/>
      <c r="E21" s="9">
        <f>Datasheet!$B$8</f>
        <v>6.4999999999999997E-3</v>
      </c>
      <c r="F21" s="88">
        <f>Datasheet!$B$12</f>
        <v>0.45</v>
      </c>
      <c r="G21" s="78">
        <f>((Networking!$C21+Networking!$D21)/1000)*(365/12)*Networking!$E21*Networking!$F21</f>
        <v>0</v>
      </c>
      <c r="I21" s="14"/>
      <c r="J21" s="2"/>
    </row>
    <row r="22" spans="1:25" ht="15.75" customHeight="1">
      <c r="A22" s="57"/>
      <c r="B22" s="9"/>
      <c r="C22" s="9"/>
      <c r="D22" s="21"/>
      <c r="E22" s="9">
        <f>Datasheet!$B$8</f>
        <v>6.4999999999999997E-3</v>
      </c>
      <c r="F22" s="88">
        <f>Datasheet!$B$12</f>
        <v>0.45</v>
      </c>
      <c r="G22" s="78">
        <f>((Networking!$C22+Networking!$D22)/1000)*(365/12)*Networking!$E22*Networking!$F22</f>
        <v>0</v>
      </c>
      <c r="I22" s="14"/>
      <c r="J22" s="2"/>
    </row>
    <row r="23" spans="1:25" ht="15.75" customHeight="1">
      <c r="A23" s="10" t="s">
        <v>381</v>
      </c>
      <c r="B23" s="9"/>
      <c r="C23" s="9"/>
      <c r="D23" s="21"/>
      <c r="E23" s="9"/>
      <c r="F23" s="88"/>
      <c r="G23" s="78">
        <f>SUBTOTAL(109,G20:G22)</f>
        <v>0</v>
      </c>
      <c r="I23" s="14"/>
      <c r="J23" s="2"/>
    </row>
    <row r="24" spans="1:25" ht="15.75" customHeight="1"/>
    <row r="25" spans="1:25" ht="47.25">
      <c r="A25" s="133" t="s">
        <v>385</v>
      </c>
      <c r="B25" s="11" t="s">
        <v>364</v>
      </c>
      <c r="C25" s="11" t="s">
        <v>45</v>
      </c>
      <c r="D25" s="11" t="s">
        <v>47</v>
      </c>
      <c r="E25" s="11" t="s">
        <v>5</v>
      </c>
      <c r="F25" s="11" t="s">
        <v>61</v>
      </c>
      <c r="G25" s="11" t="s">
        <v>59</v>
      </c>
      <c r="H25" s="86" t="s">
        <v>50</v>
      </c>
      <c r="I25" s="79" t="s">
        <v>51</v>
      </c>
      <c r="J25" s="79" t="s">
        <v>3</v>
      </c>
      <c r="K25" s="11"/>
      <c r="L25" s="11"/>
      <c r="M25" s="11"/>
      <c r="N25" s="11"/>
      <c r="O25" s="11"/>
      <c r="P25" s="11"/>
      <c r="Q25" s="11"/>
      <c r="R25" s="11"/>
      <c r="S25" s="11"/>
      <c r="T25" s="11"/>
      <c r="U25" s="11"/>
      <c r="V25" s="11"/>
      <c r="W25" s="11"/>
      <c r="X25" s="11"/>
      <c r="Y25" s="11"/>
    </row>
    <row r="26" spans="1:25" ht="15.75" customHeight="1">
      <c r="A26" s="57"/>
      <c r="B26" s="9"/>
      <c r="C26" s="9"/>
      <c r="D26" s="21"/>
      <c r="E26" s="9">
        <f>Datasheet!$B$8</f>
        <v>6.4999999999999997E-3</v>
      </c>
      <c r="F26" s="88">
        <f>Datasheet!$B$12</f>
        <v>0.45</v>
      </c>
      <c r="G26" s="78">
        <f>((Networking!$C26+Networking!$D26)/1000)*(365/12)*Networking!$E26*Networking!$F26</f>
        <v>0</v>
      </c>
      <c r="I26" s="14"/>
      <c r="J26" s="2"/>
    </row>
    <row r="27" spans="1:25" ht="15.75" customHeight="1">
      <c r="A27" s="57"/>
      <c r="B27" s="9"/>
      <c r="C27" s="9"/>
      <c r="D27" s="21"/>
      <c r="E27" s="9">
        <f>Datasheet!$B$8</f>
        <v>6.4999999999999997E-3</v>
      </c>
      <c r="F27" s="88">
        <f>Datasheet!$B$12</f>
        <v>0.45</v>
      </c>
      <c r="G27" s="78">
        <f>((Networking!$C27+Networking!$D27)/1000)*(365/12)*Networking!$E27*Networking!$F27</f>
        <v>0</v>
      </c>
      <c r="I27" s="14"/>
      <c r="J27" s="2"/>
    </row>
    <row r="28" spans="1:25" ht="15.75" customHeight="1">
      <c r="A28" s="57"/>
      <c r="B28" s="9"/>
      <c r="C28" s="9"/>
      <c r="D28" s="21"/>
      <c r="E28" s="9">
        <f>Datasheet!$B$8</f>
        <v>6.4999999999999997E-3</v>
      </c>
      <c r="F28" s="88">
        <f>Datasheet!$B$12</f>
        <v>0.45</v>
      </c>
      <c r="G28" s="78">
        <f>((Networking!$C28+Networking!$D28)/1000)*(365/12)*Networking!$E28*Networking!$F28</f>
        <v>0</v>
      </c>
      <c r="I28" s="14"/>
      <c r="J28" s="2"/>
    </row>
    <row r="29" spans="1:25" ht="15.75" customHeight="1">
      <c r="A29" s="10" t="s">
        <v>387</v>
      </c>
      <c r="B29" s="9"/>
      <c r="C29" s="9"/>
      <c r="D29" s="21"/>
      <c r="E29" s="9"/>
      <c r="F29" s="88"/>
      <c r="G29" s="78">
        <f t="shared" ref="G29" si="0">SUBTOTAL(109,G26:G28)</f>
        <v>0</v>
      </c>
      <c r="I29" s="14"/>
      <c r="J29" s="2"/>
    </row>
    <row r="30" spans="1:25" ht="15.75" customHeight="1"/>
    <row r="31" spans="1:25" ht="47.25">
      <c r="A31" s="133" t="s">
        <v>386</v>
      </c>
      <c r="B31" s="11" t="s">
        <v>364</v>
      </c>
      <c r="C31" s="11" t="s">
        <v>45</v>
      </c>
      <c r="D31" s="11" t="s">
        <v>47</v>
      </c>
      <c r="E31" s="11" t="s">
        <v>5</v>
      </c>
      <c r="F31" s="11" t="s">
        <v>61</v>
      </c>
      <c r="G31" s="11" t="s">
        <v>59</v>
      </c>
      <c r="H31" s="86" t="s">
        <v>50</v>
      </c>
      <c r="I31" s="79" t="s">
        <v>51</v>
      </c>
      <c r="J31" s="79" t="s">
        <v>3</v>
      </c>
      <c r="K31" s="11"/>
      <c r="L31" s="11"/>
      <c r="M31" s="11"/>
      <c r="N31" s="11"/>
      <c r="O31" s="11"/>
      <c r="P31" s="11"/>
      <c r="Q31" s="11"/>
      <c r="R31" s="11"/>
      <c r="S31" s="11"/>
      <c r="T31" s="11"/>
      <c r="U31" s="11"/>
      <c r="V31" s="11"/>
      <c r="W31" s="11"/>
      <c r="X31" s="11"/>
      <c r="Y31" s="11"/>
    </row>
    <row r="32" spans="1:25" ht="15.75" customHeight="1">
      <c r="A32" s="119"/>
      <c r="B32" s="9"/>
      <c r="C32" s="9"/>
      <c r="D32" s="21"/>
      <c r="E32" s="9">
        <f>Datasheet!$B$8</f>
        <v>6.4999999999999997E-3</v>
      </c>
      <c r="F32" s="88">
        <f>Datasheet!$B$12</f>
        <v>0.45</v>
      </c>
      <c r="G32" s="78">
        <f>((Networking!$C32+Networking!$D32)/1000)*(365/12)*Networking!$E32*Networking!$F32</f>
        <v>0</v>
      </c>
      <c r="I32" s="14"/>
      <c r="J32" s="2"/>
    </row>
    <row r="33" spans="1:25" ht="15.75" customHeight="1">
      <c r="A33" s="57"/>
      <c r="B33" s="9"/>
      <c r="C33" s="9"/>
      <c r="D33" s="21"/>
      <c r="E33" s="9">
        <f>Datasheet!$B$8</f>
        <v>6.4999999999999997E-3</v>
      </c>
      <c r="F33" s="88">
        <f>Datasheet!$B$12</f>
        <v>0.45</v>
      </c>
      <c r="G33" s="78">
        <f>((Networking!$C33+Networking!$D33)/1000)*(365/12)*Networking!$E33*Networking!$F33</f>
        <v>0</v>
      </c>
      <c r="I33" s="14"/>
      <c r="J33" s="2"/>
    </row>
    <row r="34" spans="1:25" ht="15.75" customHeight="1">
      <c r="A34" s="57"/>
      <c r="B34" s="9"/>
      <c r="C34" s="9"/>
      <c r="D34" s="21"/>
      <c r="E34" s="9">
        <f>Datasheet!$B$8</f>
        <v>6.4999999999999997E-3</v>
      </c>
      <c r="F34" s="88">
        <f>Datasheet!$B$12</f>
        <v>0.45</v>
      </c>
      <c r="G34" s="78">
        <f>((Networking!$C34+Networking!$D34)/1000)*(365/12)*Networking!$E34*Networking!$F34</f>
        <v>0</v>
      </c>
      <c r="I34" s="14"/>
      <c r="J34" s="2"/>
    </row>
    <row r="35" spans="1:25" ht="15.75" customHeight="1">
      <c r="A35" s="10" t="s">
        <v>388</v>
      </c>
      <c r="B35" s="9"/>
      <c r="C35" s="9"/>
      <c r="D35" s="21"/>
      <c r="E35" s="9"/>
      <c r="F35" s="88"/>
      <c r="G35" s="78">
        <f t="shared" ref="G35" si="1">SUBTOTAL(109,G32:G34)</f>
        <v>0</v>
      </c>
      <c r="I35" s="14"/>
      <c r="J35" s="2"/>
    </row>
    <row r="36" spans="1:25" ht="15.75" customHeight="1"/>
    <row r="37" spans="1:25" ht="15.75" customHeight="1">
      <c r="A37" s="121"/>
      <c r="B37" s="11"/>
      <c r="C37" s="11"/>
      <c r="D37" s="11"/>
      <c r="E37" s="11"/>
      <c r="F37" s="11"/>
      <c r="G37" s="11"/>
      <c r="H37" s="86"/>
      <c r="I37" s="79"/>
      <c r="J37" s="79"/>
      <c r="K37" s="11"/>
      <c r="L37" s="11"/>
      <c r="M37" s="11"/>
      <c r="N37" s="11"/>
      <c r="O37" s="11"/>
      <c r="P37" s="11"/>
      <c r="Q37" s="11"/>
      <c r="R37" s="11"/>
      <c r="S37" s="11"/>
      <c r="T37" s="11"/>
      <c r="U37" s="11"/>
      <c r="V37" s="11"/>
      <c r="W37" s="11"/>
      <c r="X37" s="11"/>
      <c r="Y37" s="11"/>
    </row>
    <row r="38" spans="1:25" ht="15.75" customHeight="1">
      <c r="A38" s="57"/>
      <c r="B38" s="9"/>
      <c r="C38" s="9"/>
      <c r="D38" s="21"/>
      <c r="E38" s="9"/>
      <c r="F38" s="88"/>
      <c r="G38" s="78"/>
      <c r="I38" s="14"/>
      <c r="J38" s="2"/>
    </row>
    <row r="39" spans="1:25" ht="15.75" customHeight="1">
      <c r="A39" s="57"/>
      <c r="B39" s="9"/>
      <c r="C39" s="9"/>
      <c r="D39" s="21"/>
      <c r="E39" s="9"/>
      <c r="F39" s="88"/>
      <c r="G39" s="78"/>
      <c r="I39" s="14"/>
      <c r="J39" s="2"/>
    </row>
    <row r="40" spans="1:25" ht="15.75" customHeight="1">
      <c r="A40" s="57"/>
      <c r="B40" s="9"/>
      <c r="C40" s="9"/>
      <c r="D40" s="21"/>
      <c r="E40" s="9"/>
      <c r="F40" s="88"/>
      <c r="G40" s="78"/>
      <c r="I40" s="14"/>
      <c r="J40" s="2"/>
    </row>
    <row r="41" spans="1:25" ht="15.75" customHeight="1">
      <c r="A41" s="10"/>
      <c r="B41" s="9"/>
      <c r="C41" s="9"/>
      <c r="D41" s="21"/>
      <c r="E41" s="9"/>
      <c r="F41" s="88"/>
      <c r="G41" s="78"/>
      <c r="I41" s="14"/>
      <c r="J41" s="2"/>
    </row>
    <row r="42" spans="1:25" ht="15.75" customHeight="1"/>
    <row r="43" spans="1:25" ht="15.75" customHeight="1">
      <c r="A43" s="121"/>
      <c r="B43" s="11"/>
      <c r="C43" s="11"/>
      <c r="D43" s="11"/>
      <c r="E43" s="11"/>
      <c r="F43" s="11"/>
      <c r="G43" s="11"/>
      <c r="H43" s="86"/>
      <c r="I43" s="79"/>
      <c r="J43" s="79"/>
      <c r="K43" s="11"/>
      <c r="L43" s="11"/>
      <c r="M43" s="11"/>
      <c r="N43" s="11"/>
      <c r="O43" s="11"/>
      <c r="P43" s="11"/>
      <c r="Q43" s="11"/>
      <c r="R43" s="11"/>
      <c r="S43" s="11"/>
      <c r="T43" s="11"/>
      <c r="U43" s="11"/>
      <c r="V43" s="11"/>
      <c r="W43" s="11"/>
      <c r="X43" s="11"/>
      <c r="Y43" s="11"/>
    </row>
    <row r="44" spans="1:25" ht="15.75" customHeight="1">
      <c r="A44" s="57"/>
      <c r="B44" s="9"/>
      <c r="C44" s="9"/>
      <c r="D44" s="21"/>
      <c r="E44" s="9"/>
      <c r="F44" s="88"/>
      <c r="G44" s="78"/>
      <c r="I44" s="14"/>
      <c r="J44" s="2"/>
    </row>
    <row r="45" spans="1:25" ht="15.75" customHeight="1">
      <c r="A45" s="57"/>
      <c r="B45" s="9"/>
      <c r="C45" s="9"/>
      <c r="D45" s="21"/>
      <c r="E45" s="9"/>
      <c r="F45" s="88"/>
      <c r="G45" s="78"/>
      <c r="I45" s="14"/>
      <c r="J45" s="2"/>
    </row>
    <row r="46" spans="1:25" ht="15.75" customHeight="1">
      <c r="A46" s="57"/>
      <c r="B46" s="9"/>
      <c r="C46" s="9"/>
      <c r="D46" s="21"/>
      <c r="E46" s="9"/>
      <c r="F46" s="88"/>
      <c r="G46" s="78"/>
      <c r="I46" s="14"/>
      <c r="J46" s="2"/>
    </row>
    <row r="47" spans="1:25" ht="15.75" customHeight="1">
      <c r="A47" s="10"/>
      <c r="B47" s="9"/>
      <c r="C47" s="9"/>
      <c r="D47" s="21"/>
      <c r="E47" s="9"/>
      <c r="F47" s="88"/>
      <c r="G47" s="78"/>
      <c r="I47" s="14"/>
      <c r="J47" s="2"/>
    </row>
    <row r="48" spans="1:25"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sheetData>
  <dataValidations disablePrompts="1" count="1">
    <dataValidation type="list" allowBlank="1" showInputMessage="1" showErrorMessage="1" sqref="I5:I12 I14:I18 I20:I23 I26:I29 I32:I35 I38:I41 I44:I47" xr:uid="{5DB6C7E1-7F23-46FF-8340-E624E375E73E}">
      <formula1>"high, medium, low"</formula1>
    </dataValidation>
  </dataValidations>
  <pageMargins left="0.7" right="0.7" top="0.75" bottom="0.75" header="0" footer="0"/>
  <pageSetup orientation="landscape" r:id="rId1"/>
  <ignoredErrors>
    <ignoredError sqref="G11" calculatedColumn="1"/>
  </ignoredErrors>
  <tableParts count="5">
    <tablePart r:id="rId2"/>
    <tablePart r:id="rId3"/>
    <tablePart r:id="rId4"/>
    <tablePart r:id="rId5"/>
    <tablePart r:id="rId6"/>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sheetPr>
  <dimension ref="A1:M921"/>
  <sheetViews>
    <sheetView zoomScale="115" zoomScaleNormal="115" workbookViewId="0">
      <selection activeCell="C14" sqref="C14"/>
    </sheetView>
  </sheetViews>
  <sheetFormatPr defaultColWidth="12.7109375" defaultRowHeight="15" customHeight="1"/>
  <cols>
    <col min="1" max="1" width="49.5703125" customWidth="1"/>
    <col min="2" max="2" width="39.42578125" style="67" customWidth="1"/>
    <col min="3" max="3" width="83.140625" customWidth="1"/>
    <col min="4" max="4" width="21.28515625" customWidth="1"/>
    <col min="5" max="5" width="14.5703125" customWidth="1"/>
    <col min="6" max="6" width="11.140625" bestFit="1" customWidth="1"/>
    <col min="7" max="7" width="32.140625" customWidth="1"/>
    <col min="8" max="8" width="7.7109375" bestFit="1" customWidth="1"/>
    <col min="9" max="9" width="11.7109375" bestFit="1" customWidth="1"/>
    <col min="10" max="12" width="5.5703125" customWidth="1"/>
    <col min="13" max="28" width="8.7109375" customWidth="1"/>
  </cols>
  <sheetData>
    <row r="1" spans="1:13" ht="24">
      <c r="A1" s="1" t="s">
        <v>400</v>
      </c>
      <c r="B1" s="57"/>
    </row>
    <row r="2" spans="1:13">
      <c r="A2" s="2" t="s">
        <v>401</v>
      </c>
      <c r="B2"/>
    </row>
    <row r="3" spans="1:13" ht="15" customHeight="1">
      <c r="B3"/>
    </row>
    <row r="4" spans="1:13" ht="15" customHeight="1">
      <c r="A4" s="10" t="s">
        <v>60</v>
      </c>
      <c r="B4" s="26" t="s">
        <v>402</v>
      </c>
      <c r="C4" s="26" t="s">
        <v>403</v>
      </c>
    </row>
    <row r="5" spans="1:13" ht="15.75" customHeight="1">
      <c r="B5" s="95"/>
    </row>
    <row r="6" spans="1:13" ht="15.75" customHeight="1">
      <c r="A6" t="s">
        <v>378</v>
      </c>
      <c r="B6" s="101"/>
      <c r="C6" s="163"/>
    </row>
    <row r="7" spans="1:13" ht="15.75" customHeight="1">
      <c r="A7" t="s">
        <v>331</v>
      </c>
      <c r="B7" s="102"/>
      <c r="C7" s="163"/>
    </row>
    <row r="8" spans="1:13" ht="15.75" customHeight="1">
      <c r="A8" t="s">
        <v>334</v>
      </c>
      <c r="B8" s="101"/>
      <c r="C8" s="163"/>
    </row>
    <row r="9" spans="1:13" ht="15.75" customHeight="1">
      <c r="A9" t="s">
        <v>332</v>
      </c>
      <c r="B9" s="102"/>
      <c r="C9" s="163"/>
      <c r="H9" s="96"/>
    </row>
    <row r="10" spans="1:13" ht="15.75" customHeight="1">
      <c r="A10" s="10" t="s">
        <v>349</v>
      </c>
      <c r="B10" s="103">
        <f>(B6/1000*B7+B8*B9)/1000</f>
        <v>0</v>
      </c>
    </row>
    <row r="11" spans="1:13" ht="15.75" customHeight="1">
      <c r="A11" s="97" t="s">
        <v>61</v>
      </c>
      <c r="B11" s="100">
        <f>Datasheet!$B$12</f>
        <v>0.45</v>
      </c>
    </row>
    <row r="12" spans="1:13" ht="15.75" customHeight="1">
      <c r="A12" t="s">
        <v>350</v>
      </c>
      <c r="B12" s="100">
        <f>AVERAGE(Datasheet!$B$8:'Datasheet'!$B$9)</f>
        <v>5.3250000000000006E-2</v>
      </c>
      <c r="C12" s="98"/>
    </row>
    <row r="13" spans="1:13" ht="15.75" customHeight="1">
      <c r="A13" t="s">
        <v>351</v>
      </c>
      <c r="B13" s="100">
        <f>B10*B12</f>
        <v>0</v>
      </c>
      <c r="J13" s="32"/>
      <c r="K13" s="32"/>
      <c r="L13" s="32"/>
    </row>
    <row r="14" spans="1:13" ht="15.75" customHeight="1">
      <c r="A14" s="10" t="s">
        <v>352</v>
      </c>
      <c r="B14" s="103">
        <f>B13*B11</f>
        <v>0</v>
      </c>
    </row>
    <row r="15" spans="1:13" ht="15.75" customHeight="1">
      <c r="B15"/>
    </row>
    <row r="16" spans="1:13" ht="15.75" customHeight="1">
      <c r="B16"/>
    </row>
    <row r="17" spans="1:3" ht="15.75" customHeight="1">
      <c r="B17"/>
    </row>
    <row r="18" spans="1:3" ht="15.75" customHeight="1">
      <c r="A18" t="s">
        <v>353</v>
      </c>
      <c r="B18" s="100">
        <f>MIN(Datasheet!$B$8:'Datasheet'!$B$9)</f>
        <v>6.4999999999999997E-3</v>
      </c>
      <c r="C18" s="42" t="s">
        <v>355</v>
      </c>
    </row>
    <row r="19" spans="1:3" ht="15.75" customHeight="1">
      <c r="A19" t="s">
        <v>354</v>
      </c>
      <c r="B19" s="100">
        <f>MAX(Datasheet!$B$8:'Datasheet'!$B$9)</f>
        <v>0.1</v>
      </c>
      <c r="C19" t="s">
        <v>356</v>
      </c>
    </row>
    <row r="20" spans="1:3" ht="15.75" customHeight="1">
      <c r="B20"/>
      <c r="C20" t="s">
        <v>357</v>
      </c>
    </row>
    <row r="21" spans="1:3" ht="15.75" customHeight="1">
      <c r="B21"/>
      <c r="C21" s="98" t="s">
        <v>358</v>
      </c>
    </row>
    <row r="22" spans="1:3" ht="15.75" customHeight="1">
      <c r="B22"/>
      <c r="C22" s="98" t="s">
        <v>359</v>
      </c>
    </row>
    <row r="23" spans="1:3" ht="15.75" customHeight="1">
      <c r="B23"/>
    </row>
    <row r="24" spans="1:3" ht="15.75" customHeight="1">
      <c r="B24"/>
    </row>
    <row r="25" spans="1:3" ht="15.75" customHeight="1">
      <c r="B25"/>
    </row>
    <row r="26" spans="1:3" ht="15.75" customHeight="1">
      <c r="B26"/>
    </row>
    <row r="27" spans="1:3" ht="15.75" customHeight="1">
      <c r="B27"/>
    </row>
    <row r="28" spans="1:3" ht="15.75" customHeight="1">
      <c r="B28"/>
    </row>
    <row r="29" spans="1:3" ht="15.75" customHeight="1">
      <c r="B29"/>
    </row>
    <row r="30" spans="1:3" ht="15.75" customHeight="1">
      <c r="B30"/>
    </row>
    <row r="31" spans="1:3" ht="15.75" customHeight="1">
      <c r="B31"/>
    </row>
    <row r="32" spans="1:3" ht="15.75" customHeight="1">
      <c r="B32"/>
    </row>
    <row r="33" spans="2:2" ht="15.75" customHeight="1">
      <c r="B33"/>
    </row>
    <row r="34" spans="2:2" ht="15.75" customHeight="1">
      <c r="B34"/>
    </row>
    <row r="35" spans="2:2" ht="15.75" customHeight="1">
      <c r="B35"/>
    </row>
    <row r="36" spans="2:2" ht="15.75" customHeight="1">
      <c r="B36"/>
    </row>
    <row r="37" spans="2:2" ht="15.75" customHeight="1">
      <c r="B37"/>
    </row>
    <row r="38" spans="2:2" ht="15.75" customHeight="1">
      <c r="B38"/>
    </row>
    <row r="39" spans="2:2" ht="15.75" customHeight="1">
      <c r="B39"/>
    </row>
    <row r="40" spans="2:2" ht="15.75" customHeight="1">
      <c r="B40"/>
    </row>
    <row r="41" spans="2:2" ht="15.75" customHeight="1">
      <c r="B41"/>
    </row>
    <row r="42" spans="2:2" ht="15.75" customHeight="1">
      <c r="B42"/>
    </row>
    <row r="43" spans="2:2" ht="15.75" customHeight="1">
      <c r="B43"/>
    </row>
    <row r="44" spans="2:2" ht="15.75" customHeight="1">
      <c r="B44"/>
    </row>
    <row r="45" spans="2:2" ht="15.75" customHeight="1">
      <c r="B45"/>
    </row>
    <row r="46" spans="2:2" ht="15.75" customHeight="1">
      <c r="B46"/>
    </row>
    <row r="47" spans="2:2" ht="15.75" customHeight="1">
      <c r="B47"/>
    </row>
    <row r="48" spans="2:2" ht="15.75" customHeight="1">
      <c r="B48"/>
    </row>
    <row r="49" spans="2:2" ht="15.75" customHeight="1">
      <c r="B49"/>
    </row>
    <row r="50" spans="2:2" ht="15.75" customHeight="1">
      <c r="B50"/>
    </row>
    <row r="51" spans="2:2" ht="15.75" customHeight="1">
      <c r="B51"/>
    </row>
    <row r="52" spans="2:2" ht="15.75" customHeight="1">
      <c r="B52"/>
    </row>
    <row r="53" spans="2:2" ht="15.75" customHeight="1">
      <c r="B53"/>
    </row>
    <row r="54" spans="2:2" ht="15.75" customHeight="1">
      <c r="B54"/>
    </row>
    <row r="55" spans="2:2" ht="15.75" customHeight="1">
      <c r="B55"/>
    </row>
    <row r="56" spans="2:2" ht="15.75" customHeight="1">
      <c r="B56"/>
    </row>
    <row r="57" spans="2:2" ht="15.75" customHeight="1">
      <c r="B57"/>
    </row>
    <row r="58" spans="2:2" ht="15.75" customHeight="1">
      <c r="B58"/>
    </row>
    <row r="59" spans="2:2" ht="15.75" customHeight="1">
      <c r="B59"/>
    </row>
    <row r="60" spans="2:2" ht="15.75" customHeight="1">
      <c r="B60"/>
    </row>
    <row r="61" spans="2:2" ht="15.75" customHeight="1">
      <c r="B61"/>
    </row>
    <row r="62" spans="2:2" ht="15.75" customHeight="1">
      <c r="B62"/>
    </row>
    <row r="63" spans="2:2" ht="15.75" customHeight="1">
      <c r="B63"/>
    </row>
    <row r="64" spans="2:2" ht="15.75" customHeight="1">
      <c r="B64"/>
    </row>
    <row r="65" spans="2:2" ht="15.75" customHeight="1">
      <c r="B65"/>
    </row>
    <row r="66" spans="2:2" ht="15.75" customHeight="1">
      <c r="B66"/>
    </row>
    <row r="67" spans="2:2" ht="15.75" customHeight="1">
      <c r="B67"/>
    </row>
    <row r="68" spans="2:2" ht="15.75" customHeight="1">
      <c r="B68"/>
    </row>
    <row r="69" spans="2:2" ht="15.75" customHeight="1">
      <c r="B69"/>
    </row>
    <row r="70" spans="2:2" ht="15.75" customHeight="1">
      <c r="B70"/>
    </row>
    <row r="71" spans="2:2" ht="15.75" customHeight="1">
      <c r="B71"/>
    </row>
    <row r="72" spans="2:2" ht="15.75" customHeight="1">
      <c r="B72"/>
    </row>
    <row r="73" spans="2:2" ht="15.75" customHeight="1">
      <c r="B73"/>
    </row>
    <row r="74" spans="2:2" ht="15.75" customHeight="1">
      <c r="B74"/>
    </row>
    <row r="75" spans="2:2" ht="15.75" customHeight="1">
      <c r="B75"/>
    </row>
    <row r="76" spans="2:2" ht="15.75" customHeight="1">
      <c r="B76"/>
    </row>
    <row r="77" spans="2:2" ht="15.75" customHeight="1">
      <c r="B77"/>
    </row>
    <row r="78" spans="2:2" ht="15.75" customHeight="1">
      <c r="B78"/>
    </row>
    <row r="79" spans="2:2" ht="15.75" customHeight="1">
      <c r="B79"/>
    </row>
    <row r="80" spans="2:2" ht="15.75" customHeight="1">
      <c r="B80"/>
    </row>
    <row r="81" spans="2:2" ht="15.75" customHeight="1">
      <c r="B81"/>
    </row>
    <row r="82" spans="2:2" ht="15.75" customHeight="1">
      <c r="B82"/>
    </row>
    <row r="83" spans="2:2" ht="15.75" customHeight="1">
      <c r="B83"/>
    </row>
    <row r="84" spans="2:2" ht="15.75" customHeight="1">
      <c r="B84"/>
    </row>
    <row r="85" spans="2:2" ht="15.75" customHeight="1">
      <c r="B85"/>
    </row>
    <row r="86" spans="2:2" ht="15.75" customHeight="1">
      <c r="B86"/>
    </row>
    <row r="87" spans="2:2" ht="15.75" customHeight="1">
      <c r="B87"/>
    </row>
    <row r="88" spans="2:2" ht="15.75" customHeight="1">
      <c r="B88"/>
    </row>
    <row r="89" spans="2:2" ht="15.75" customHeight="1">
      <c r="B89"/>
    </row>
    <row r="90" spans="2:2" ht="15.75" customHeight="1">
      <c r="B90"/>
    </row>
    <row r="91" spans="2:2" ht="15.75" customHeight="1">
      <c r="B91"/>
    </row>
    <row r="92" spans="2:2" ht="15.75" customHeight="1">
      <c r="B92"/>
    </row>
    <row r="93" spans="2:2" ht="15.75" customHeight="1">
      <c r="B93"/>
    </row>
    <row r="94" spans="2:2" ht="15.75" customHeight="1">
      <c r="B94"/>
    </row>
    <row r="95" spans="2:2" ht="15.75" customHeight="1">
      <c r="B95"/>
    </row>
    <row r="96" spans="2:2" ht="15.75" customHeight="1">
      <c r="B96"/>
    </row>
    <row r="97" spans="2:2" ht="15.75" customHeight="1">
      <c r="B97"/>
    </row>
    <row r="98" spans="2:2" ht="15.75" customHeight="1">
      <c r="B98"/>
    </row>
    <row r="99" spans="2:2" ht="15.75" customHeight="1">
      <c r="B99"/>
    </row>
    <row r="100" spans="2:2" ht="15.75" customHeight="1">
      <c r="B100"/>
    </row>
    <row r="101" spans="2:2" ht="15.75" customHeight="1">
      <c r="B101"/>
    </row>
    <row r="102" spans="2:2" ht="15.75" customHeight="1">
      <c r="B102"/>
    </row>
    <row r="103" spans="2:2" ht="15.75" customHeight="1">
      <c r="B103"/>
    </row>
    <row r="104" spans="2:2" ht="15.75" customHeight="1">
      <c r="B104"/>
    </row>
    <row r="105" spans="2:2" ht="15.75" customHeight="1">
      <c r="B105"/>
    </row>
    <row r="106" spans="2:2" ht="15.75" customHeight="1">
      <c r="B106"/>
    </row>
    <row r="107" spans="2:2" ht="15.75" customHeight="1">
      <c r="B107"/>
    </row>
    <row r="108" spans="2:2" ht="15.75" customHeight="1">
      <c r="B108"/>
    </row>
    <row r="109" spans="2:2" ht="15.75" customHeight="1">
      <c r="B109"/>
    </row>
    <row r="110" spans="2:2" ht="15.75" customHeight="1">
      <c r="B110"/>
    </row>
    <row r="111" spans="2:2" ht="15.75" customHeight="1">
      <c r="B111"/>
    </row>
    <row r="112" spans="2:2" ht="15.75" customHeight="1">
      <c r="B112"/>
    </row>
    <row r="113" spans="2:2" ht="15.75" customHeight="1">
      <c r="B113"/>
    </row>
    <row r="114" spans="2:2" ht="15.75" customHeight="1">
      <c r="B114"/>
    </row>
    <row r="115" spans="2:2" ht="15.75" customHeight="1">
      <c r="B115"/>
    </row>
    <row r="116" spans="2:2" ht="15.75" customHeight="1">
      <c r="B116"/>
    </row>
    <row r="117" spans="2:2" ht="15.75" customHeight="1">
      <c r="B117"/>
    </row>
    <row r="118" spans="2:2" ht="15.75" customHeight="1">
      <c r="B118"/>
    </row>
    <row r="119" spans="2:2" ht="15.75" customHeight="1">
      <c r="B119"/>
    </row>
    <row r="120" spans="2:2" ht="15.75" customHeight="1">
      <c r="B120"/>
    </row>
    <row r="121" spans="2:2" ht="15.75" customHeight="1">
      <c r="B121"/>
    </row>
    <row r="122" spans="2:2" ht="15.75" customHeight="1">
      <c r="B122"/>
    </row>
    <row r="123" spans="2:2" ht="15.75" customHeight="1">
      <c r="B123"/>
    </row>
    <row r="124" spans="2:2" ht="15.75" customHeight="1">
      <c r="B124"/>
    </row>
    <row r="125" spans="2:2" ht="15.75" customHeight="1">
      <c r="B125"/>
    </row>
    <row r="126" spans="2:2" ht="15.75" customHeight="1">
      <c r="B126"/>
    </row>
    <row r="127" spans="2:2" ht="15.75" customHeight="1">
      <c r="B127"/>
    </row>
    <row r="128" spans="2:2" ht="15.75" customHeight="1">
      <c r="B128"/>
    </row>
    <row r="129" spans="2:2" ht="15.75" customHeight="1">
      <c r="B129"/>
    </row>
    <row r="130" spans="2:2" ht="15.75" customHeight="1">
      <c r="B130"/>
    </row>
    <row r="131" spans="2:2" ht="15.75" customHeight="1">
      <c r="B131"/>
    </row>
    <row r="132" spans="2:2" ht="15.75" customHeight="1">
      <c r="B132"/>
    </row>
    <row r="133" spans="2:2" ht="15.75" customHeight="1">
      <c r="B133"/>
    </row>
    <row r="134" spans="2:2" ht="15.75" customHeight="1">
      <c r="B134"/>
    </row>
    <row r="135" spans="2:2" ht="15.75" customHeight="1">
      <c r="B135"/>
    </row>
    <row r="136" spans="2:2" ht="15.75" customHeight="1">
      <c r="B136"/>
    </row>
    <row r="137" spans="2:2" ht="15.75" customHeight="1">
      <c r="B137"/>
    </row>
    <row r="138" spans="2:2" ht="15.75" customHeight="1">
      <c r="B138"/>
    </row>
    <row r="139" spans="2:2" ht="15.75" customHeight="1">
      <c r="B139"/>
    </row>
    <row r="140" spans="2:2" ht="15.75" customHeight="1">
      <c r="B140"/>
    </row>
    <row r="141" spans="2:2" ht="15.75" customHeight="1">
      <c r="B141"/>
    </row>
    <row r="142" spans="2:2" ht="15.75" customHeight="1">
      <c r="B142"/>
    </row>
    <row r="143" spans="2:2" ht="15.75" customHeight="1">
      <c r="B143"/>
    </row>
    <row r="144" spans="2:2" ht="15.75" customHeight="1">
      <c r="B144"/>
    </row>
    <row r="145" spans="2:2" ht="15.75" customHeight="1">
      <c r="B145"/>
    </row>
    <row r="146" spans="2:2" ht="15.75" customHeight="1">
      <c r="B146"/>
    </row>
    <row r="147" spans="2:2" ht="15.75" customHeight="1">
      <c r="B147"/>
    </row>
    <row r="148" spans="2:2" ht="15.75" customHeight="1">
      <c r="B148"/>
    </row>
    <row r="149" spans="2:2" ht="15.75" customHeight="1">
      <c r="B149"/>
    </row>
    <row r="150" spans="2:2" ht="15.75" customHeight="1">
      <c r="B150"/>
    </row>
    <row r="151" spans="2:2" ht="15.75" customHeight="1">
      <c r="B151"/>
    </row>
    <row r="152" spans="2:2" ht="15.75" customHeight="1">
      <c r="B152"/>
    </row>
    <row r="153" spans="2:2" ht="15.75" customHeight="1">
      <c r="B153"/>
    </row>
    <row r="154" spans="2:2" ht="15.75" customHeight="1">
      <c r="B154"/>
    </row>
    <row r="155" spans="2:2" ht="15.75" customHeight="1">
      <c r="B155"/>
    </row>
    <row r="156" spans="2:2" ht="15.75" customHeight="1">
      <c r="B156"/>
    </row>
    <row r="157" spans="2:2" ht="15.75" customHeight="1">
      <c r="B157"/>
    </row>
    <row r="158" spans="2:2" ht="15.75" customHeight="1">
      <c r="B158"/>
    </row>
    <row r="159" spans="2:2" ht="15.75" customHeight="1">
      <c r="B159"/>
    </row>
    <row r="160" spans="2:2" ht="15.75" customHeight="1">
      <c r="B160"/>
    </row>
    <row r="161" spans="2:2" ht="15.75" customHeight="1">
      <c r="B161"/>
    </row>
    <row r="162" spans="2:2" ht="15.75" customHeight="1">
      <c r="B162"/>
    </row>
    <row r="163" spans="2:2" ht="15.75" customHeight="1">
      <c r="B163"/>
    </row>
    <row r="164" spans="2:2" ht="15.75" customHeight="1">
      <c r="B164"/>
    </row>
    <row r="165" spans="2:2" ht="15.75" customHeight="1">
      <c r="B165"/>
    </row>
    <row r="166" spans="2:2" ht="15.75" customHeight="1">
      <c r="B166"/>
    </row>
    <row r="167" spans="2:2" ht="15.75" customHeight="1">
      <c r="B167"/>
    </row>
    <row r="168" spans="2:2" ht="15.75" customHeight="1">
      <c r="B168"/>
    </row>
    <row r="169" spans="2:2" ht="15.75" customHeight="1">
      <c r="B169"/>
    </row>
    <row r="170" spans="2:2" ht="15.75" customHeight="1">
      <c r="B170"/>
    </row>
    <row r="171" spans="2:2" ht="15.75" customHeight="1">
      <c r="B171"/>
    </row>
    <row r="172" spans="2:2" ht="15.75" customHeight="1">
      <c r="B172"/>
    </row>
    <row r="173" spans="2:2" ht="15.75" customHeight="1">
      <c r="B173"/>
    </row>
    <row r="174" spans="2:2" ht="15.75" customHeight="1">
      <c r="B174"/>
    </row>
    <row r="175" spans="2:2" ht="15.75" customHeight="1">
      <c r="B175"/>
    </row>
    <row r="176" spans="2:2" ht="15.75" customHeight="1">
      <c r="B176"/>
    </row>
    <row r="177" spans="2:2" ht="15.75" customHeight="1">
      <c r="B177"/>
    </row>
    <row r="178" spans="2:2" ht="15.75" customHeight="1">
      <c r="B178"/>
    </row>
    <row r="179" spans="2:2" ht="15.75" customHeight="1">
      <c r="B179"/>
    </row>
    <row r="180" spans="2:2" ht="15.75" customHeight="1">
      <c r="B180"/>
    </row>
    <row r="181" spans="2:2" ht="15.75" customHeight="1">
      <c r="B181"/>
    </row>
    <row r="182" spans="2:2" ht="15.75" customHeight="1">
      <c r="B182"/>
    </row>
    <row r="183" spans="2:2" ht="15.75" customHeight="1">
      <c r="B183"/>
    </row>
    <row r="184" spans="2:2" ht="15.75" customHeight="1">
      <c r="B184"/>
    </row>
    <row r="185" spans="2:2" ht="15.75" customHeight="1">
      <c r="B185"/>
    </row>
    <row r="186" spans="2:2" ht="15.75" customHeight="1">
      <c r="B186"/>
    </row>
    <row r="187" spans="2:2" ht="15.75" customHeight="1">
      <c r="B187"/>
    </row>
    <row r="188" spans="2:2" ht="15.75" customHeight="1">
      <c r="B188"/>
    </row>
    <row r="189" spans="2:2" ht="15.75" customHeight="1">
      <c r="B189"/>
    </row>
    <row r="190" spans="2:2" ht="15.75" customHeight="1">
      <c r="B190"/>
    </row>
    <row r="191" spans="2:2" ht="15.75" customHeight="1">
      <c r="B191"/>
    </row>
    <row r="192" spans="2:2" ht="15.75" customHeight="1">
      <c r="B192"/>
    </row>
    <row r="193" spans="2:2" ht="15.75" customHeight="1">
      <c r="B193"/>
    </row>
    <row r="194" spans="2:2" ht="15.75" customHeight="1">
      <c r="B194"/>
    </row>
    <row r="195" spans="2:2" ht="15.75" customHeight="1">
      <c r="B195"/>
    </row>
    <row r="196" spans="2:2" ht="15.75" customHeight="1">
      <c r="B196"/>
    </row>
    <row r="197" spans="2:2" ht="15.75" customHeight="1">
      <c r="B197"/>
    </row>
    <row r="198" spans="2:2" ht="15.75" customHeight="1">
      <c r="B198"/>
    </row>
    <row r="199" spans="2:2" ht="15.75" customHeight="1">
      <c r="B199"/>
    </row>
    <row r="200" spans="2:2" ht="15.75" customHeight="1">
      <c r="B200"/>
    </row>
    <row r="201" spans="2:2" ht="15.75" customHeight="1">
      <c r="B201"/>
    </row>
    <row r="202" spans="2:2" ht="15.75" customHeight="1">
      <c r="B202"/>
    </row>
    <row r="203" spans="2:2" ht="15.75" customHeight="1">
      <c r="B203"/>
    </row>
    <row r="204" spans="2:2" ht="15.75" customHeight="1">
      <c r="B204"/>
    </row>
    <row r="205" spans="2:2" ht="15.75" customHeight="1">
      <c r="B205"/>
    </row>
    <row r="206" spans="2:2" ht="15.75" customHeight="1">
      <c r="B206"/>
    </row>
    <row r="207" spans="2:2" ht="15.75" customHeight="1">
      <c r="B207"/>
    </row>
    <row r="208" spans="2:2" ht="15.75" customHeight="1">
      <c r="B208"/>
    </row>
    <row r="209" spans="2:2" ht="15.75" customHeight="1">
      <c r="B209"/>
    </row>
    <row r="210" spans="2:2" ht="15.75" customHeight="1">
      <c r="B210"/>
    </row>
    <row r="211" spans="2:2" ht="15.75" customHeight="1">
      <c r="B211"/>
    </row>
    <row r="212" spans="2:2" ht="15.75" customHeight="1">
      <c r="B212"/>
    </row>
    <row r="213" spans="2:2" ht="15.75" customHeight="1">
      <c r="B213"/>
    </row>
    <row r="214" spans="2:2" ht="15.75" customHeight="1">
      <c r="B214"/>
    </row>
    <row r="215" spans="2:2" ht="15.75" customHeight="1">
      <c r="B215"/>
    </row>
    <row r="216" spans="2:2" ht="15.75" customHeight="1">
      <c r="B216"/>
    </row>
    <row r="217" spans="2:2" ht="15.75" customHeight="1">
      <c r="B217"/>
    </row>
    <row r="218" spans="2:2" ht="15.75" customHeight="1">
      <c r="B218"/>
    </row>
    <row r="219" spans="2:2" ht="15.75" customHeight="1">
      <c r="B219"/>
    </row>
    <row r="220" spans="2:2" ht="15.75" customHeight="1">
      <c r="B220"/>
    </row>
    <row r="221" spans="2:2" ht="15.75" customHeight="1">
      <c r="B221"/>
    </row>
    <row r="222" spans="2:2" ht="15.75" customHeight="1">
      <c r="B222"/>
    </row>
    <row r="223" spans="2:2" ht="15.75" customHeight="1">
      <c r="B223"/>
    </row>
    <row r="224" spans="2:2" ht="15.75" customHeight="1">
      <c r="B224"/>
    </row>
    <row r="225" spans="2:2" ht="15.75" customHeight="1">
      <c r="B225"/>
    </row>
    <row r="226" spans="2:2" ht="15.75" customHeight="1">
      <c r="B226"/>
    </row>
    <row r="227" spans="2:2" ht="15.75" customHeight="1">
      <c r="B227"/>
    </row>
    <row r="228" spans="2:2" ht="15.75" customHeight="1">
      <c r="B228"/>
    </row>
    <row r="229" spans="2:2" ht="15.75" customHeight="1">
      <c r="B229"/>
    </row>
    <row r="230" spans="2:2" ht="15.75" customHeight="1">
      <c r="B230"/>
    </row>
    <row r="231" spans="2:2" ht="15.75" customHeight="1">
      <c r="B231"/>
    </row>
    <row r="232" spans="2:2" ht="15.75" customHeight="1">
      <c r="B232"/>
    </row>
    <row r="233" spans="2:2" ht="15.75" customHeight="1">
      <c r="B233"/>
    </row>
    <row r="234" spans="2:2" ht="15.75" customHeight="1">
      <c r="B234"/>
    </row>
    <row r="235" spans="2:2" ht="15.75" customHeight="1">
      <c r="B235"/>
    </row>
    <row r="236" spans="2:2" ht="15.75" customHeight="1">
      <c r="B236"/>
    </row>
    <row r="237" spans="2:2" ht="15.75" customHeight="1">
      <c r="B237"/>
    </row>
    <row r="238" spans="2:2" ht="15.75" customHeight="1">
      <c r="B238"/>
    </row>
    <row r="239" spans="2:2" ht="15.75" customHeight="1">
      <c r="B239"/>
    </row>
    <row r="240" spans="2:2" ht="15.75" customHeight="1">
      <c r="B240"/>
    </row>
    <row r="241" spans="2:2" ht="15.75" customHeight="1">
      <c r="B241"/>
    </row>
    <row r="242" spans="2:2" ht="15.75" customHeight="1">
      <c r="B242"/>
    </row>
    <row r="243" spans="2:2" ht="15.75" customHeight="1">
      <c r="B243"/>
    </row>
    <row r="244" spans="2:2" ht="15.75" customHeight="1">
      <c r="B244"/>
    </row>
    <row r="245" spans="2:2" ht="15.75" customHeight="1">
      <c r="B245"/>
    </row>
    <row r="246" spans="2:2" ht="15.75" customHeight="1">
      <c r="B246"/>
    </row>
    <row r="247" spans="2:2" ht="15.75" customHeight="1">
      <c r="B247"/>
    </row>
    <row r="248" spans="2:2" ht="15.75" customHeight="1">
      <c r="B248"/>
    </row>
    <row r="249" spans="2:2" ht="15.75" customHeight="1">
      <c r="B249"/>
    </row>
    <row r="250" spans="2:2" ht="15.75" customHeight="1">
      <c r="B250"/>
    </row>
    <row r="251" spans="2:2" ht="15.75" customHeight="1">
      <c r="B251"/>
    </row>
    <row r="252" spans="2:2" ht="15.75" customHeight="1">
      <c r="B252"/>
    </row>
    <row r="253" spans="2:2" ht="15.75" customHeight="1">
      <c r="B253"/>
    </row>
    <row r="254" spans="2:2" ht="15.75" customHeight="1">
      <c r="B254"/>
    </row>
    <row r="255" spans="2:2" ht="15.75" customHeight="1">
      <c r="B255"/>
    </row>
    <row r="256" spans="2:2" ht="15.75" customHeight="1">
      <c r="B256"/>
    </row>
    <row r="257" spans="2:2" ht="15.75" customHeight="1">
      <c r="B257"/>
    </row>
    <row r="258" spans="2:2" ht="15.75" customHeight="1">
      <c r="B258"/>
    </row>
    <row r="259" spans="2:2" ht="15.75" customHeight="1">
      <c r="B259"/>
    </row>
    <row r="260" spans="2:2" ht="15.75" customHeight="1">
      <c r="B260"/>
    </row>
    <row r="261" spans="2:2" ht="15.75" customHeight="1">
      <c r="B261"/>
    </row>
    <row r="262" spans="2:2" ht="15.75" customHeight="1">
      <c r="B262"/>
    </row>
    <row r="263" spans="2:2" ht="15.75" customHeight="1">
      <c r="B263"/>
    </row>
    <row r="264" spans="2:2" ht="15.75" customHeight="1">
      <c r="B264"/>
    </row>
    <row r="265" spans="2:2" ht="15.75" customHeight="1">
      <c r="B265"/>
    </row>
    <row r="266" spans="2:2" ht="15.75" customHeight="1">
      <c r="B266"/>
    </row>
    <row r="267" spans="2:2" ht="15.75" customHeight="1">
      <c r="B267"/>
    </row>
    <row r="268" spans="2:2" ht="15.75" customHeight="1">
      <c r="B268"/>
    </row>
    <row r="269" spans="2:2" ht="15.75" customHeight="1">
      <c r="B269"/>
    </row>
    <row r="270" spans="2:2" ht="15.75" customHeight="1">
      <c r="B270"/>
    </row>
    <row r="271" spans="2:2" ht="15.75" customHeight="1">
      <c r="B271"/>
    </row>
    <row r="272" spans="2:2" ht="15.75" customHeight="1">
      <c r="B272"/>
    </row>
    <row r="273" spans="2:2" ht="15.75" customHeight="1">
      <c r="B273"/>
    </row>
    <row r="274" spans="2:2" ht="15.75" customHeight="1">
      <c r="B274"/>
    </row>
    <row r="275" spans="2:2" ht="15.75" customHeight="1">
      <c r="B275"/>
    </row>
    <row r="276" spans="2:2" ht="15.75" customHeight="1">
      <c r="B276"/>
    </row>
    <row r="277" spans="2:2" ht="15.75" customHeight="1">
      <c r="B277"/>
    </row>
    <row r="278" spans="2:2" ht="15.75" customHeight="1">
      <c r="B278"/>
    </row>
    <row r="279" spans="2:2" ht="15.75" customHeight="1">
      <c r="B279"/>
    </row>
    <row r="280" spans="2:2" ht="15.75" customHeight="1">
      <c r="B280"/>
    </row>
    <row r="281" spans="2:2" ht="15.75" customHeight="1">
      <c r="B281"/>
    </row>
    <row r="282" spans="2:2" ht="15.75" customHeight="1">
      <c r="B282"/>
    </row>
    <row r="283" spans="2:2" ht="15.75" customHeight="1">
      <c r="B283"/>
    </row>
    <row r="284" spans="2:2" ht="15.75" customHeight="1">
      <c r="B284"/>
    </row>
    <row r="285" spans="2:2" ht="15.75" customHeight="1">
      <c r="B285"/>
    </row>
    <row r="286" spans="2:2" ht="15.75" customHeight="1">
      <c r="B286"/>
    </row>
    <row r="287" spans="2:2" ht="15.75" customHeight="1">
      <c r="B287"/>
    </row>
    <row r="288" spans="2:2" ht="15.75" customHeight="1">
      <c r="B288"/>
    </row>
    <row r="289" spans="2:2" ht="15.75" customHeight="1">
      <c r="B289"/>
    </row>
    <row r="290" spans="2:2" ht="15.75" customHeight="1">
      <c r="B290"/>
    </row>
    <row r="291" spans="2:2" ht="15.75" customHeight="1">
      <c r="B291"/>
    </row>
    <row r="292" spans="2:2" ht="15.75" customHeight="1">
      <c r="B292"/>
    </row>
    <row r="293" spans="2:2" ht="15.75" customHeight="1">
      <c r="B293"/>
    </row>
    <row r="294" spans="2:2" ht="15.75" customHeight="1">
      <c r="B294"/>
    </row>
    <row r="295" spans="2:2" ht="15.75" customHeight="1">
      <c r="B295"/>
    </row>
    <row r="296" spans="2:2" ht="15.75" customHeight="1">
      <c r="B296"/>
    </row>
    <row r="297" spans="2:2" ht="15.75" customHeight="1">
      <c r="B297"/>
    </row>
    <row r="298" spans="2:2" ht="15.75" customHeight="1">
      <c r="B298"/>
    </row>
    <row r="299" spans="2:2" ht="15.75" customHeight="1">
      <c r="B299"/>
    </row>
    <row r="300" spans="2:2" ht="15.75" customHeight="1">
      <c r="B300"/>
    </row>
    <row r="301" spans="2:2" ht="15.75" customHeight="1">
      <c r="B301"/>
    </row>
    <row r="302" spans="2:2" ht="15.75" customHeight="1">
      <c r="B302"/>
    </row>
    <row r="303" spans="2:2" ht="15.75" customHeight="1">
      <c r="B303"/>
    </row>
    <row r="304" spans="2:2" ht="15.75" customHeight="1">
      <c r="B304"/>
    </row>
    <row r="305" spans="2:2" ht="15.75" customHeight="1">
      <c r="B305"/>
    </row>
    <row r="306" spans="2:2" ht="15.75" customHeight="1">
      <c r="B306"/>
    </row>
    <row r="307" spans="2:2" ht="15.75" customHeight="1">
      <c r="B307"/>
    </row>
    <row r="308" spans="2:2" ht="15.75" customHeight="1">
      <c r="B308"/>
    </row>
    <row r="309" spans="2:2" ht="15.75" customHeight="1">
      <c r="B309"/>
    </row>
    <row r="310" spans="2:2" ht="15.75" customHeight="1">
      <c r="B310"/>
    </row>
    <row r="311" spans="2:2" ht="15.75" customHeight="1">
      <c r="B311"/>
    </row>
    <row r="312" spans="2:2" ht="15.75" customHeight="1">
      <c r="B312"/>
    </row>
    <row r="313" spans="2:2" ht="15.75" customHeight="1">
      <c r="B313"/>
    </row>
    <row r="314" spans="2:2" ht="15.75" customHeight="1">
      <c r="B314"/>
    </row>
    <row r="315" spans="2:2" ht="15.75" customHeight="1">
      <c r="B315"/>
    </row>
    <row r="316" spans="2:2" ht="15.75" customHeight="1">
      <c r="B316"/>
    </row>
    <row r="317" spans="2:2" ht="15.75" customHeight="1">
      <c r="B317"/>
    </row>
    <row r="318" spans="2:2" ht="15.75" customHeight="1">
      <c r="B318"/>
    </row>
    <row r="319" spans="2:2" ht="15.75" customHeight="1">
      <c r="B319"/>
    </row>
    <row r="320" spans="2:2" ht="15.75" customHeight="1">
      <c r="B320"/>
    </row>
    <row r="321" spans="2:2" ht="15.75" customHeight="1">
      <c r="B321"/>
    </row>
    <row r="322" spans="2:2" ht="15.75" customHeight="1">
      <c r="B322"/>
    </row>
    <row r="323" spans="2:2" ht="15.75" customHeight="1">
      <c r="B323"/>
    </row>
    <row r="324" spans="2:2" ht="15.75" customHeight="1">
      <c r="B324"/>
    </row>
    <row r="325" spans="2:2" ht="15.75" customHeight="1">
      <c r="B325"/>
    </row>
    <row r="326" spans="2:2" ht="15.75" customHeight="1">
      <c r="B326"/>
    </row>
    <row r="327" spans="2:2" ht="15.75" customHeight="1">
      <c r="B327"/>
    </row>
    <row r="328" spans="2:2" ht="15.75" customHeight="1">
      <c r="B328"/>
    </row>
    <row r="329" spans="2:2" ht="15.75" customHeight="1">
      <c r="B329"/>
    </row>
    <row r="330" spans="2:2" ht="15.75" customHeight="1">
      <c r="B330"/>
    </row>
    <row r="331" spans="2:2" ht="15.75" customHeight="1">
      <c r="B331"/>
    </row>
    <row r="332" spans="2:2" ht="15.75" customHeight="1">
      <c r="B332"/>
    </row>
    <row r="333" spans="2:2" ht="15.75" customHeight="1">
      <c r="B333"/>
    </row>
    <row r="334" spans="2:2" ht="15.75" customHeight="1">
      <c r="B334"/>
    </row>
    <row r="335" spans="2:2" ht="15.75" customHeight="1">
      <c r="B335"/>
    </row>
    <row r="336" spans="2:2" ht="15.75" customHeight="1">
      <c r="B336"/>
    </row>
    <row r="337" spans="2:2" ht="15.75" customHeight="1">
      <c r="B337"/>
    </row>
    <row r="338" spans="2:2" ht="15.75" customHeight="1">
      <c r="B338"/>
    </row>
    <row r="339" spans="2:2" ht="15.75" customHeight="1">
      <c r="B339"/>
    </row>
    <row r="340" spans="2:2" ht="15.75" customHeight="1">
      <c r="B340"/>
    </row>
    <row r="341" spans="2:2" ht="15.75" customHeight="1">
      <c r="B341"/>
    </row>
    <row r="342" spans="2:2" ht="15.75" customHeight="1">
      <c r="B342"/>
    </row>
    <row r="343" spans="2:2" ht="15.75" customHeight="1">
      <c r="B343"/>
    </row>
    <row r="344" spans="2:2" ht="15.75" customHeight="1">
      <c r="B344"/>
    </row>
    <row r="345" spans="2:2" ht="15.75" customHeight="1">
      <c r="B345"/>
    </row>
    <row r="346" spans="2:2" ht="15.75" customHeight="1">
      <c r="B346"/>
    </row>
    <row r="347" spans="2:2" ht="15.75" customHeight="1">
      <c r="B347"/>
    </row>
    <row r="348" spans="2:2" ht="15.75" customHeight="1">
      <c r="B348"/>
    </row>
    <row r="349" spans="2:2" ht="15.75" customHeight="1">
      <c r="B349"/>
    </row>
    <row r="350" spans="2:2" ht="15.75" customHeight="1">
      <c r="B350"/>
    </row>
    <row r="351" spans="2:2" ht="15.75" customHeight="1">
      <c r="B351"/>
    </row>
    <row r="352" spans="2:2" ht="15.75" customHeight="1">
      <c r="B352"/>
    </row>
    <row r="353" spans="2:2" ht="15.75" customHeight="1">
      <c r="B353"/>
    </row>
    <row r="354" spans="2:2" ht="15.75" customHeight="1">
      <c r="B354"/>
    </row>
    <row r="355" spans="2:2" ht="15.75" customHeight="1">
      <c r="B355"/>
    </row>
    <row r="356" spans="2:2" ht="15.75" customHeight="1">
      <c r="B356"/>
    </row>
    <row r="357" spans="2:2" ht="15.75" customHeight="1">
      <c r="B357"/>
    </row>
    <row r="358" spans="2:2" ht="15.75" customHeight="1">
      <c r="B358"/>
    </row>
    <row r="359" spans="2:2" ht="15.75" customHeight="1">
      <c r="B359"/>
    </row>
    <row r="360" spans="2:2" ht="15.75" customHeight="1">
      <c r="B360"/>
    </row>
    <row r="361" spans="2:2" ht="15.75" customHeight="1">
      <c r="B361"/>
    </row>
    <row r="362" spans="2:2" ht="15.75" customHeight="1">
      <c r="B362"/>
    </row>
    <row r="363" spans="2:2" ht="15.75" customHeight="1">
      <c r="B363"/>
    </row>
    <row r="364" spans="2:2" ht="15.75" customHeight="1">
      <c r="B364"/>
    </row>
    <row r="365" spans="2:2" ht="15.75" customHeight="1">
      <c r="B365"/>
    </row>
    <row r="366" spans="2:2" ht="15.75" customHeight="1">
      <c r="B366"/>
    </row>
    <row r="367" spans="2:2" ht="15.75" customHeight="1">
      <c r="B367"/>
    </row>
    <row r="368" spans="2:2" ht="15.75" customHeight="1">
      <c r="B368"/>
    </row>
    <row r="369" spans="2:2" ht="15.75" customHeight="1">
      <c r="B369"/>
    </row>
    <row r="370" spans="2:2" ht="15.75" customHeight="1">
      <c r="B370"/>
    </row>
    <row r="371" spans="2:2" ht="15.75" customHeight="1">
      <c r="B371"/>
    </row>
    <row r="372" spans="2:2" ht="15.75" customHeight="1">
      <c r="B372"/>
    </row>
    <row r="373" spans="2:2" ht="15.75" customHeight="1">
      <c r="B373"/>
    </row>
    <row r="374" spans="2:2" ht="15.75" customHeight="1">
      <c r="B374"/>
    </row>
    <row r="375" spans="2:2" ht="15.75" customHeight="1">
      <c r="B375"/>
    </row>
    <row r="376" spans="2:2" ht="15.75" customHeight="1">
      <c r="B376"/>
    </row>
    <row r="377" spans="2:2" ht="15.75" customHeight="1">
      <c r="B377"/>
    </row>
    <row r="378" spans="2:2" ht="15.75" customHeight="1">
      <c r="B378"/>
    </row>
    <row r="379" spans="2:2" ht="15.75" customHeight="1">
      <c r="B379"/>
    </row>
    <row r="380" spans="2:2" ht="15.75" customHeight="1">
      <c r="B380"/>
    </row>
    <row r="381" spans="2:2" ht="15.75" customHeight="1">
      <c r="B381"/>
    </row>
    <row r="382" spans="2:2" ht="15.75" customHeight="1">
      <c r="B382"/>
    </row>
    <row r="383" spans="2:2" ht="15.75" customHeight="1">
      <c r="B383"/>
    </row>
    <row r="384" spans="2:2" ht="15.75" customHeight="1">
      <c r="B384"/>
    </row>
    <row r="385" spans="2:2" ht="15.75" customHeight="1">
      <c r="B385"/>
    </row>
    <row r="386" spans="2:2" ht="15.75" customHeight="1">
      <c r="B386"/>
    </row>
    <row r="387" spans="2:2" ht="15.75" customHeight="1">
      <c r="B387"/>
    </row>
    <row r="388" spans="2:2" ht="15.75" customHeight="1">
      <c r="B388"/>
    </row>
    <row r="389" spans="2:2" ht="15.75" customHeight="1">
      <c r="B389"/>
    </row>
    <row r="390" spans="2:2" ht="15.75" customHeight="1">
      <c r="B390"/>
    </row>
    <row r="391" spans="2:2" ht="15.75" customHeight="1">
      <c r="B391"/>
    </row>
    <row r="392" spans="2:2" ht="15.75" customHeight="1">
      <c r="B392"/>
    </row>
    <row r="393" spans="2:2" ht="15.75" customHeight="1">
      <c r="B393"/>
    </row>
    <row r="394" spans="2:2" ht="15.75" customHeight="1">
      <c r="B394"/>
    </row>
    <row r="395" spans="2:2" ht="15.75" customHeight="1">
      <c r="B395"/>
    </row>
    <row r="396" spans="2:2" ht="15.75" customHeight="1">
      <c r="B396"/>
    </row>
    <row r="397" spans="2:2" ht="15.75" customHeight="1">
      <c r="B397"/>
    </row>
    <row r="398" spans="2:2" ht="15.75" customHeight="1">
      <c r="B398"/>
    </row>
    <row r="399" spans="2:2" ht="15.75" customHeight="1">
      <c r="B399"/>
    </row>
    <row r="400" spans="2:2" ht="15.75" customHeight="1">
      <c r="B400"/>
    </row>
    <row r="401" spans="2:2" ht="15.75" customHeight="1">
      <c r="B401"/>
    </row>
    <row r="402" spans="2:2" ht="15.75" customHeight="1">
      <c r="B402"/>
    </row>
    <row r="403" spans="2:2" ht="15.75" customHeight="1">
      <c r="B403"/>
    </row>
    <row r="404" spans="2:2" ht="15.75" customHeight="1">
      <c r="B404"/>
    </row>
    <row r="405" spans="2:2" ht="15.75" customHeight="1">
      <c r="B405"/>
    </row>
    <row r="406" spans="2:2" ht="15.75" customHeight="1">
      <c r="B406"/>
    </row>
    <row r="407" spans="2:2" ht="15.75" customHeight="1">
      <c r="B407"/>
    </row>
    <row r="408" spans="2:2" ht="15.75" customHeight="1">
      <c r="B408"/>
    </row>
    <row r="409" spans="2:2" ht="15.75" customHeight="1">
      <c r="B409"/>
    </row>
    <row r="410" spans="2:2" ht="15.75" customHeight="1">
      <c r="B410"/>
    </row>
    <row r="411" spans="2:2" ht="15.75" customHeight="1">
      <c r="B411"/>
    </row>
    <row r="412" spans="2:2" ht="15.75" customHeight="1">
      <c r="B412"/>
    </row>
    <row r="413" spans="2:2" ht="15.75" customHeight="1">
      <c r="B413"/>
    </row>
    <row r="414" spans="2:2" ht="15.75" customHeight="1">
      <c r="B414"/>
    </row>
    <row r="415" spans="2:2" ht="15.75" customHeight="1">
      <c r="B415"/>
    </row>
    <row r="416" spans="2:2" ht="15.75" customHeight="1">
      <c r="B416"/>
    </row>
    <row r="417" spans="2:2" ht="15.75" customHeight="1">
      <c r="B417"/>
    </row>
    <row r="418" spans="2:2" ht="15.75" customHeight="1">
      <c r="B418"/>
    </row>
    <row r="419" spans="2:2" ht="15.75" customHeight="1">
      <c r="B419"/>
    </row>
    <row r="420" spans="2:2" ht="15.75" customHeight="1">
      <c r="B420"/>
    </row>
    <row r="421" spans="2:2" ht="15.75" customHeight="1">
      <c r="B421"/>
    </row>
    <row r="422" spans="2:2" ht="15.75" customHeight="1">
      <c r="B422"/>
    </row>
    <row r="423" spans="2:2" ht="15.75" customHeight="1">
      <c r="B423"/>
    </row>
    <row r="424" spans="2:2" ht="15.75" customHeight="1">
      <c r="B424"/>
    </row>
    <row r="425" spans="2:2" ht="15.75" customHeight="1">
      <c r="B425"/>
    </row>
    <row r="426" spans="2:2" ht="15.75" customHeight="1">
      <c r="B426"/>
    </row>
    <row r="427" spans="2:2" ht="15.75" customHeight="1">
      <c r="B427"/>
    </row>
    <row r="428" spans="2:2" ht="15.75" customHeight="1">
      <c r="B428"/>
    </row>
    <row r="429" spans="2:2" ht="15.75" customHeight="1">
      <c r="B429"/>
    </row>
    <row r="430" spans="2:2" ht="15.75" customHeight="1">
      <c r="B430"/>
    </row>
    <row r="431" spans="2:2" ht="15.75" customHeight="1">
      <c r="B431"/>
    </row>
    <row r="432" spans="2:2" ht="15.75" customHeight="1">
      <c r="B432"/>
    </row>
    <row r="433" spans="2:2" ht="15.75" customHeight="1">
      <c r="B433"/>
    </row>
    <row r="434" spans="2:2" ht="15.75" customHeight="1">
      <c r="B434"/>
    </row>
    <row r="435" spans="2:2" ht="15.75" customHeight="1">
      <c r="B435"/>
    </row>
    <row r="436" spans="2:2" ht="15.75" customHeight="1">
      <c r="B436"/>
    </row>
    <row r="437" spans="2:2" ht="15.75" customHeight="1"/>
    <row r="438" spans="2:2" ht="15.75" customHeight="1"/>
    <row r="439" spans="2:2" ht="15.75" customHeight="1"/>
    <row r="440" spans="2:2" ht="15.75" customHeight="1"/>
    <row r="441" spans="2:2" ht="15.75" customHeight="1"/>
    <row r="442" spans="2:2" ht="15.75" customHeight="1"/>
    <row r="443" spans="2:2" ht="15.75" customHeight="1"/>
    <row r="444" spans="2:2" ht="15.75" customHeight="1"/>
    <row r="445" spans="2:2" ht="15.75" customHeight="1"/>
    <row r="446" spans="2:2" ht="15.75" customHeight="1"/>
    <row r="447" spans="2:2" ht="15.75" customHeight="1"/>
    <row r="448" spans="2:2"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sheetData>
  <pageMargins left="0.7" right="0.7" top="0.75" bottom="0.75" header="0" footer="0"/>
  <pageSetup orientation="landscape"/>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85351-2D80-4AED-9F10-3ACEC3C910A4}">
  <sheetPr>
    <tabColor theme="6" tint="0.59999389629810485"/>
  </sheetPr>
  <dimension ref="A1:D11"/>
  <sheetViews>
    <sheetView workbookViewId="0">
      <selection activeCell="D11" sqref="D11"/>
    </sheetView>
  </sheetViews>
  <sheetFormatPr defaultRowHeight="15"/>
  <cols>
    <col min="1" max="1" width="16.5703125" customWidth="1"/>
    <col min="2" max="2" width="22.85546875" customWidth="1"/>
    <col min="3" max="3" width="15.7109375" customWidth="1"/>
    <col min="4" max="4" width="13.28515625" customWidth="1"/>
  </cols>
  <sheetData>
    <row r="1" spans="1:4" ht="24">
      <c r="A1" s="25" t="s">
        <v>370</v>
      </c>
    </row>
    <row r="2" spans="1:4">
      <c r="A2" s="63"/>
    </row>
    <row r="4" spans="1:4" ht="45">
      <c r="A4" s="73" t="s">
        <v>389</v>
      </c>
      <c r="B4" s="73" t="s">
        <v>42</v>
      </c>
      <c r="C4" s="73" t="s">
        <v>54</v>
      </c>
      <c r="D4" s="73" t="s">
        <v>49</v>
      </c>
    </row>
    <row r="5" spans="1:4">
      <c r="A5" s="122" t="s">
        <v>390</v>
      </c>
      <c r="B5" s="118" t="s">
        <v>371</v>
      </c>
      <c r="C5" s="118" t="s">
        <v>372</v>
      </c>
      <c r="D5" s="66"/>
    </row>
    <row r="6" spans="1:4">
      <c r="A6" s="118"/>
      <c r="B6" s="74"/>
      <c r="C6" s="74"/>
      <c r="D6" s="66"/>
    </row>
    <row r="7" spans="1:4">
      <c r="A7" s="65"/>
      <c r="B7" s="65"/>
      <c r="C7" s="65"/>
      <c r="D7" s="66"/>
    </row>
    <row r="8" spans="1:4">
      <c r="A8" s="65"/>
      <c r="B8" s="65"/>
      <c r="C8" s="65"/>
      <c r="D8" s="66"/>
    </row>
    <row r="9" spans="1:4">
      <c r="A9" s="65"/>
      <c r="B9" s="65"/>
      <c r="C9" s="65"/>
      <c r="D9" s="66"/>
    </row>
    <row r="10" spans="1:4">
      <c r="A10" s="65"/>
      <c r="B10" s="65"/>
      <c r="C10" s="65"/>
      <c r="D10" s="66"/>
    </row>
    <row r="11" spans="1:4">
      <c r="A11" s="162"/>
      <c r="B11" s="162"/>
      <c r="C11" s="73" t="s">
        <v>53</v>
      </c>
      <c r="D11" s="75">
        <f>SUM(D5:D10)</f>
        <v>0</v>
      </c>
    </row>
  </sheetData>
  <mergeCells count="1">
    <mergeCell ref="A11:B1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249977111117893"/>
  </sheetPr>
  <dimension ref="A1:E992"/>
  <sheetViews>
    <sheetView workbookViewId="0"/>
  </sheetViews>
  <sheetFormatPr defaultColWidth="12.7109375" defaultRowHeight="15" customHeight="1"/>
  <cols>
    <col min="1" max="1" width="82.28515625" customWidth="1"/>
    <col min="2" max="2" width="11.7109375" customWidth="1"/>
    <col min="3" max="3" width="11.140625" bestFit="1" customWidth="1"/>
    <col min="4" max="4" width="16" customWidth="1"/>
    <col min="5" max="5" width="43.7109375" customWidth="1"/>
    <col min="6" max="26" width="8.7109375" customWidth="1"/>
  </cols>
  <sheetData>
    <row r="1" spans="1:5" ht="15" customHeight="1">
      <c r="A1" s="130" t="s">
        <v>55</v>
      </c>
    </row>
    <row r="2" spans="1:5" ht="15" customHeight="1">
      <c r="A2" s="119" t="s">
        <v>56</v>
      </c>
    </row>
    <row r="3" spans="1:5" ht="15" customHeight="1">
      <c r="A3" s="119" t="s">
        <v>57</v>
      </c>
    </row>
    <row r="4" spans="1:5" ht="15" customHeight="1">
      <c r="A4" s="123" t="s">
        <v>58</v>
      </c>
    </row>
    <row r="5" spans="1:5" ht="15" customHeight="1">
      <c r="A5" s="119" t="s">
        <v>361</v>
      </c>
    </row>
    <row r="6" spans="1:5" ht="15" customHeight="1">
      <c r="A6" s="119" t="s">
        <v>362</v>
      </c>
    </row>
    <row r="7" spans="1:5">
      <c r="A7" s="76" t="s">
        <v>11</v>
      </c>
      <c r="B7" s="76" t="s">
        <v>8</v>
      </c>
      <c r="C7" s="76" t="s">
        <v>9</v>
      </c>
      <c r="D7" s="76" t="s">
        <v>12</v>
      </c>
      <c r="E7" s="76" t="s">
        <v>13</v>
      </c>
    </row>
    <row r="8" spans="1:5">
      <c r="A8" s="123" t="s">
        <v>14</v>
      </c>
      <c r="B8" s="126">
        <v>6.4999999999999997E-3</v>
      </c>
      <c r="C8" s="123" t="s">
        <v>15</v>
      </c>
      <c r="D8" s="123" t="s">
        <v>16</v>
      </c>
      <c r="E8" s="9" t="s">
        <v>391</v>
      </c>
    </row>
    <row r="9" spans="1:5">
      <c r="A9" s="123" t="s">
        <v>26</v>
      </c>
      <c r="B9" s="126">
        <v>0.1</v>
      </c>
      <c r="C9" s="123" t="s">
        <v>15</v>
      </c>
      <c r="D9" s="123" t="s">
        <v>16</v>
      </c>
      <c r="E9" s="9" t="s">
        <v>391</v>
      </c>
    </row>
    <row r="10" spans="1:5">
      <c r="A10" s="9" t="s">
        <v>369</v>
      </c>
      <c r="B10" s="127">
        <v>0.1</v>
      </c>
      <c r="C10" s="128" t="s">
        <v>18</v>
      </c>
      <c r="D10" s="123" t="s">
        <v>16</v>
      </c>
      <c r="E10" s="9" t="s">
        <v>391</v>
      </c>
    </row>
    <row r="11" spans="1:5">
      <c r="A11" s="123" t="s">
        <v>14</v>
      </c>
      <c r="B11" s="127">
        <v>0.05</v>
      </c>
      <c r="C11" s="129" t="s">
        <v>18</v>
      </c>
      <c r="D11" s="123" t="s">
        <v>16</v>
      </c>
      <c r="E11" s="9" t="s">
        <v>391</v>
      </c>
    </row>
    <row r="12" spans="1:5">
      <c r="A12" s="123" t="s">
        <v>62</v>
      </c>
      <c r="B12" s="124">
        <v>0.45</v>
      </c>
      <c r="C12" s="123" t="s">
        <v>19</v>
      </c>
      <c r="D12" s="119"/>
      <c r="E12" s="9" t="s">
        <v>391</v>
      </c>
    </row>
    <row r="13" spans="1:5" ht="15" customHeight="1">
      <c r="A13" s="119"/>
      <c r="B13" s="125"/>
      <c r="C13" s="119"/>
    </row>
    <row r="14" spans="1:5" ht="15" customHeight="1">
      <c r="A14" t="s">
        <v>335</v>
      </c>
      <c r="B14" s="100">
        <v>10</v>
      </c>
      <c r="C14" t="s">
        <v>10</v>
      </c>
      <c r="D14" t="s">
        <v>16</v>
      </c>
      <c r="E14" s="9" t="s">
        <v>391</v>
      </c>
    </row>
    <row r="15" spans="1:5">
      <c r="A15" s="76" t="s">
        <v>336</v>
      </c>
      <c r="B15" s="104">
        <v>30</v>
      </c>
      <c r="C15" s="76" t="s">
        <v>10</v>
      </c>
      <c r="D15" s="76" t="s">
        <v>16</v>
      </c>
      <c r="E15" s="76" t="s">
        <v>17</v>
      </c>
    </row>
    <row r="16" spans="1:5" ht="15.75" customHeight="1">
      <c r="A16" t="s">
        <v>337</v>
      </c>
      <c r="B16" s="100">
        <v>100</v>
      </c>
      <c r="C16" t="s">
        <v>10</v>
      </c>
      <c r="D16" t="s">
        <v>16</v>
      </c>
      <c r="E16" s="9" t="s">
        <v>391</v>
      </c>
    </row>
    <row r="17" spans="1:5" ht="15.75" customHeight="1">
      <c r="A17" s="57" t="s">
        <v>338</v>
      </c>
      <c r="B17" s="105">
        <v>0.7</v>
      </c>
      <c r="D17" t="s">
        <v>16</v>
      </c>
      <c r="E17" s="9" t="s">
        <v>391</v>
      </c>
    </row>
    <row r="18" spans="1:5" ht="15.75" customHeight="1">
      <c r="A18" t="s">
        <v>339</v>
      </c>
      <c r="B18" s="100">
        <v>51</v>
      </c>
      <c r="C18" t="s">
        <v>10</v>
      </c>
      <c r="D18" t="s">
        <v>340</v>
      </c>
      <c r="E18" s="9" t="s">
        <v>391</v>
      </c>
    </row>
    <row r="19" spans="1:5" ht="15.75" customHeight="1">
      <c r="A19" t="s">
        <v>341</v>
      </c>
      <c r="B19" s="100">
        <v>1</v>
      </c>
      <c r="C19" t="s">
        <v>10</v>
      </c>
      <c r="D19" t="s">
        <v>16</v>
      </c>
      <c r="E19" s="9" t="s">
        <v>391</v>
      </c>
    </row>
    <row r="20" spans="1:5" ht="15.75" customHeight="1">
      <c r="A20" t="s">
        <v>342</v>
      </c>
      <c r="B20" s="100">
        <v>5</v>
      </c>
      <c r="C20" t="s">
        <v>10</v>
      </c>
      <c r="D20" t="s">
        <v>16</v>
      </c>
      <c r="E20" s="9" t="s">
        <v>391</v>
      </c>
    </row>
    <row r="21" spans="1:5" ht="15.75" customHeight="1">
      <c r="A21" t="s">
        <v>343</v>
      </c>
      <c r="B21" s="100">
        <v>5</v>
      </c>
      <c r="C21" t="s">
        <v>10</v>
      </c>
      <c r="D21" t="s">
        <v>16</v>
      </c>
      <c r="E21" t="s">
        <v>344</v>
      </c>
    </row>
    <row r="22" spans="1:5" ht="15.75" customHeight="1">
      <c r="B22" s="100"/>
    </row>
    <row r="23" spans="1:5" ht="15.75" customHeight="1">
      <c r="B23" s="100"/>
    </row>
    <row r="24" spans="1:5" ht="15.75" customHeight="1">
      <c r="A24" t="s">
        <v>345</v>
      </c>
      <c r="B24" s="100">
        <v>26280000</v>
      </c>
      <c r="C24" t="s">
        <v>10</v>
      </c>
    </row>
    <row r="25" spans="1:5" ht="15.75" customHeight="1">
      <c r="B25" s="100">
        <v>7.3</v>
      </c>
      <c r="C25" t="s">
        <v>346</v>
      </c>
    </row>
    <row r="26" spans="1:5" ht="15.75" customHeight="1">
      <c r="B26" s="100">
        <v>453</v>
      </c>
      <c r="C26" t="s">
        <v>347</v>
      </c>
      <c r="D26" t="s">
        <v>348</v>
      </c>
    </row>
    <row r="27" spans="1:5" ht="15.75" customHeight="1"/>
    <row r="28" spans="1:5" ht="15.75" customHeight="1"/>
    <row r="29" spans="1:5" ht="15.75" customHeight="1"/>
    <row r="30" spans="1:5" ht="15.75" customHeight="1"/>
    <row r="31" spans="1:5" ht="15.75" customHeight="1"/>
    <row r="32" spans="1:5"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sheetData>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05F0B-4899-49F2-82D9-2D5A3B0BF2F9}">
  <dimension ref="A1:F41"/>
  <sheetViews>
    <sheetView workbookViewId="0">
      <selection activeCell="B11" sqref="B11"/>
    </sheetView>
  </sheetViews>
  <sheetFormatPr defaultColWidth="8.85546875" defaultRowHeight="15"/>
  <cols>
    <col min="1" max="1" width="27.7109375" style="107" customWidth="1"/>
    <col min="2" max="2" width="29.42578125" style="107" customWidth="1"/>
    <col min="3" max="3" width="14.42578125" style="107" customWidth="1"/>
    <col min="4" max="4" width="31.28515625" style="107" customWidth="1"/>
    <col min="5" max="5" width="9.28515625" style="107" customWidth="1"/>
    <col min="6" max="6" width="84.28515625" style="107" bestFit="1" customWidth="1"/>
    <col min="7" max="16384" width="8.85546875" style="94"/>
  </cols>
  <sheetData>
    <row r="1" spans="1:6">
      <c r="A1" s="106" t="s">
        <v>329</v>
      </c>
    </row>
    <row r="3" spans="1:6">
      <c r="A3" s="106" t="s">
        <v>285</v>
      </c>
      <c r="B3" s="106" t="s">
        <v>328</v>
      </c>
      <c r="C3" s="106" t="s">
        <v>327</v>
      </c>
      <c r="D3" s="106" t="s">
        <v>326</v>
      </c>
      <c r="E3" s="106" t="s">
        <v>325</v>
      </c>
      <c r="F3" s="106" t="s">
        <v>324</v>
      </c>
    </row>
    <row r="4" spans="1:6">
      <c r="A4" s="135" t="s">
        <v>396</v>
      </c>
      <c r="B4" s="107">
        <v>445</v>
      </c>
      <c r="C4" s="107" t="s">
        <v>299</v>
      </c>
      <c r="D4" s="107">
        <f>B4/1000</f>
        <v>0.44500000000000001</v>
      </c>
      <c r="E4" s="107" t="s">
        <v>274</v>
      </c>
      <c r="F4" s="108" t="s">
        <v>312</v>
      </c>
    </row>
    <row r="5" spans="1:6">
      <c r="A5" s="107" t="s">
        <v>197</v>
      </c>
      <c r="B5" s="107">
        <v>0.63</v>
      </c>
      <c r="C5" s="107" t="s">
        <v>19</v>
      </c>
      <c r="D5" s="109">
        <f>electricity_factors6[[#This Row],[emissions intensity (raw)]]</f>
        <v>0.63</v>
      </c>
      <c r="E5" s="107" t="s">
        <v>323</v>
      </c>
      <c r="F5" s="110" t="s">
        <v>322</v>
      </c>
    </row>
    <row r="6" spans="1:6">
      <c r="A6" s="107" t="s">
        <v>321</v>
      </c>
      <c r="B6" s="107">
        <v>59</v>
      </c>
      <c r="C6" s="107" t="s">
        <v>299</v>
      </c>
      <c r="D6" s="109">
        <f>B6/1000</f>
        <v>5.8999999999999997E-2</v>
      </c>
      <c r="E6" s="107" t="s">
        <v>225</v>
      </c>
      <c r="F6" s="107" t="s">
        <v>298</v>
      </c>
    </row>
    <row r="7" spans="1:6">
      <c r="A7" s="107" t="s">
        <v>193</v>
      </c>
      <c r="B7" s="107">
        <v>150</v>
      </c>
      <c r="C7" s="107" t="s">
        <v>299</v>
      </c>
      <c r="D7" s="109">
        <f>B7/1000</f>
        <v>0.15</v>
      </c>
      <c r="E7" s="107" t="s">
        <v>225</v>
      </c>
      <c r="F7" s="107" t="s">
        <v>298</v>
      </c>
    </row>
    <row r="8" spans="1:6">
      <c r="A8" s="107" t="s">
        <v>320</v>
      </c>
      <c r="B8" s="107">
        <v>293</v>
      </c>
      <c r="C8" s="107" t="s">
        <v>299</v>
      </c>
      <c r="D8" s="109">
        <f>B8/1000</f>
        <v>0.29299999999999998</v>
      </c>
      <c r="E8" s="107" t="s">
        <v>225</v>
      </c>
      <c r="F8" s="107" t="s">
        <v>298</v>
      </c>
    </row>
    <row r="9" spans="1:6">
      <c r="A9" s="107" t="s">
        <v>81</v>
      </c>
      <c r="B9" s="107">
        <v>0.11541</v>
      </c>
      <c r="C9" s="107" t="s">
        <v>19</v>
      </c>
      <c r="D9" s="109">
        <f>B9</f>
        <v>0.11541</v>
      </c>
      <c r="E9" s="107" t="s">
        <v>306</v>
      </c>
      <c r="F9" s="107" t="s">
        <v>311</v>
      </c>
    </row>
    <row r="10" spans="1:6">
      <c r="A10" s="107" t="s">
        <v>195</v>
      </c>
      <c r="B10" s="107">
        <v>563</v>
      </c>
      <c r="C10" s="107" t="s">
        <v>299</v>
      </c>
      <c r="D10" s="109">
        <f t="shared" ref="D10:D19" si="0">B10/1000</f>
        <v>0.56299999999999994</v>
      </c>
      <c r="E10" s="107" t="s">
        <v>274</v>
      </c>
      <c r="F10" s="107" t="s">
        <v>312</v>
      </c>
    </row>
    <row r="11" spans="1:6">
      <c r="A11" s="107" t="s">
        <v>319</v>
      </c>
      <c r="B11" s="107">
        <v>139</v>
      </c>
      <c r="C11" s="107" t="s">
        <v>299</v>
      </c>
      <c r="D11" s="109">
        <f t="shared" si="0"/>
        <v>0.13900000000000001</v>
      </c>
      <c r="E11" s="107" t="s">
        <v>225</v>
      </c>
      <c r="F11" s="107" t="s">
        <v>298</v>
      </c>
    </row>
    <row r="12" spans="1:6">
      <c r="A12" s="107" t="s">
        <v>318</v>
      </c>
      <c r="B12" s="107">
        <v>575</v>
      </c>
      <c r="C12" s="107" t="s">
        <v>299</v>
      </c>
      <c r="D12" s="109">
        <f t="shared" si="0"/>
        <v>0.57499999999999996</v>
      </c>
      <c r="E12" s="107" t="s">
        <v>225</v>
      </c>
      <c r="F12" s="107" t="s">
        <v>298</v>
      </c>
    </row>
    <row r="13" spans="1:6">
      <c r="A13" s="107" t="s">
        <v>317</v>
      </c>
      <c r="B13" s="107">
        <v>361</v>
      </c>
      <c r="C13" s="107" t="s">
        <v>299</v>
      </c>
      <c r="D13" s="109">
        <f t="shared" si="0"/>
        <v>0.36099999999999999</v>
      </c>
      <c r="E13" s="107" t="s">
        <v>225</v>
      </c>
      <c r="F13" s="107" t="s">
        <v>298</v>
      </c>
    </row>
    <row r="14" spans="1:6">
      <c r="A14" s="107" t="s">
        <v>316</v>
      </c>
      <c r="B14" s="107">
        <v>76</v>
      </c>
      <c r="C14" s="107" t="s">
        <v>299</v>
      </c>
      <c r="D14" s="109">
        <f t="shared" si="0"/>
        <v>7.5999999999999998E-2</v>
      </c>
      <c r="E14" s="107" t="s">
        <v>225</v>
      </c>
      <c r="F14" s="107" t="s">
        <v>298</v>
      </c>
    </row>
    <row r="15" spans="1:6">
      <c r="A15" s="107" t="s">
        <v>315</v>
      </c>
      <c r="B15" s="107">
        <v>538</v>
      </c>
      <c r="C15" s="107" t="s">
        <v>299</v>
      </c>
      <c r="D15" s="109">
        <f t="shared" si="0"/>
        <v>0.53800000000000003</v>
      </c>
      <c r="E15" s="107" t="s">
        <v>225</v>
      </c>
      <c r="F15" s="107" t="s">
        <v>298</v>
      </c>
    </row>
    <row r="16" spans="1:6">
      <c r="A16" s="107" t="s">
        <v>206</v>
      </c>
      <c r="B16" s="107">
        <v>33</v>
      </c>
      <c r="C16" s="107" t="s">
        <v>299</v>
      </c>
      <c r="D16" s="109">
        <f t="shared" si="0"/>
        <v>3.3000000000000002E-2</v>
      </c>
      <c r="E16" s="107" t="s">
        <v>225</v>
      </c>
      <c r="F16" s="107" t="s">
        <v>298</v>
      </c>
    </row>
    <row r="17" spans="1:6">
      <c r="A17" s="107" t="s">
        <v>119</v>
      </c>
      <c r="B17" s="107">
        <v>48</v>
      </c>
      <c r="C17" s="107" t="s">
        <v>299</v>
      </c>
      <c r="D17" s="109">
        <f t="shared" si="0"/>
        <v>4.8000000000000001E-2</v>
      </c>
      <c r="E17" s="107" t="s">
        <v>225</v>
      </c>
      <c r="F17" s="107" t="s">
        <v>298</v>
      </c>
    </row>
    <row r="18" spans="1:6">
      <c r="A18" s="107" t="s">
        <v>92</v>
      </c>
      <c r="B18" s="107">
        <v>320</v>
      </c>
      <c r="C18" s="107" t="s">
        <v>299</v>
      </c>
      <c r="D18" s="109">
        <f t="shared" si="0"/>
        <v>0.32</v>
      </c>
      <c r="E18" s="107" t="s">
        <v>225</v>
      </c>
      <c r="F18" s="107" t="s">
        <v>298</v>
      </c>
    </row>
    <row r="19" spans="1:6">
      <c r="A19" s="107" t="s">
        <v>314</v>
      </c>
      <c r="B19" s="107">
        <v>343</v>
      </c>
      <c r="C19" s="107" t="s">
        <v>299</v>
      </c>
      <c r="D19" s="109">
        <f t="shared" si="0"/>
        <v>0.34300000000000003</v>
      </c>
      <c r="E19" s="107" t="s">
        <v>225</v>
      </c>
      <c r="F19" s="107" t="s">
        <v>298</v>
      </c>
    </row>
    <row r="20" spans="1:6">
      <c r="A20" s="107" t="s">
        <v>219</v>
      </c>
      <c r="B20" s="107">
        <v>0.67347999999999997</v>
      </c>
      <c r="C20" s="107" t="s">
        <v>19</v>
      </c>
      <c r="D20" s="109">
        <f>electricity_factors6[[#This Row],[emissions intensity (raw)]]</f>
        <v>0.67347999999999997</v>
      </c>
      <c r="E20" s="107" t="s">
        <v>306</v>
      </c>
      <c r="F20" s="107" t="s">
        <v>311</v>
      </c>
    </row>
    <row r="21" spans="1:6">
      <c r="A21" s="107" t="s">
        <v>313</v>
      </c>
      <c r="B21" s="107">
        <v>142</v>
      </c>
      <c r="C21" s="107" t="s">
        <v>299</v>
      </c>
      <c r="D21" s="109">
        <f>B21/1000</f>
        <v>0.14199999999999999</v>
      </c>
      <c r="E21" s="107" t="s">
        <v>225</v>
      </c>
      <c r="F21" s="107" t="s">
        <v>298</v>
      </c>
    </row>
    <row r="22" spans="1:6">
      <c r="A22" s="107" t="s">
        <v>148</v>
      </c>
      <c r="B22" s="107">
        <v>729</v>
      </c>
      <c r="C22" s="107" t="s">
        <v>299</v>
      </c>
      <c r="D22" s="109">
        <f>B22/1000</f>
        <v>0.72899999999999998</v>
      </c>
      <c r="E22" s="107" t="s">
        <v>274</v>
      </c>
      <c r="F22" s="107" t="s">
        <v>312</v>
      </c>
    </row>
    <row r="23" spans="1:6">
      <c r="A23" s="107" t="s">
        <v>133</v>
      </c>
      <c r="B23" s="107">
        <v>255</v>
      </c>
      <c r="C23" s="107" t="s">
        <v>299</v>
      </c>
      <c r="D23" s="109">
        <f>B23/1000</f>
        <v>0.255</v>
      </c>
      <c r="E23" s="107" t="s">
        <v>225</v>
      </c>
      <c r="F23" s="107" t="s">
        <v>298</v>
      </c>
    </row>
    <row r="24" spans="1:6">
      <c r="A24" s="107" t="s">
        <v>176</v>
      </c>
      <c r="B24" s="107">
        <v>250</v>
      </c>
      <c r="C24" s="107" t="s">
        <v>299</v>
      </c>
      <c r="D24" s="109">
        <f>B24/1000</f>
        <v>0.25</v>
      </c>
      <c r="E24" s="107" t="s">
        <v>225</v>
      </c>
      <c r="F24" s="107" t="s">
        <v>298</v>
      </c>
    </row>
    <row r="25" spans="1:6">
      <c r="A25" s="107" t="s">
        <v>173</v>
      </c>
      <c r="B25" s="107">
        <v>0.43984000000000001</v>
      </c>
      <c r="C25" s="107" t="s">
        <v>19</v>
      </c>
      <c r="D25" s="109">
        <f>electricity_factors6[[#This Row],[emissions intensity (raw)]]</f>
        <v>0.43984000000000001</v>
      </c>
      <c r="E25" s="107" t="s">
        <v>306</v>
      </c>
      <c r="F25" s="107" t="s">
        <v>311</v>
      </c>
    </row>
    <row r="26" spans="1:6">
      <c r="A26" s="107" t="s">
        <v>310</v>
      </c>
      <c r="B26" s="107">
        <v>68</v>
      </c>
      <c r="C26" s="107" t="s">
        <v>299</v>
      </c>
      <c r="D26" s="109">
        <f>B26/1000</f>
        <v>6.8000000000000005E-2</v>
      </c>
      <c r="E26" s="107" t="s">
        <v>225</v>
      </c>
      <c r="F26" s="107" t="s">
        <v>298</v>
      </c>
    </row>
    <row r="27" spans="1:6">
      <c r="A27" s="107" t="s">
        <v>309</v>
      </c>
      <c r="B27" s="107">
        <v>78</v>
      </c>
      <c r="C27" s="107" t="s">
        <v>299</v>
      </c>
      <c r="D27" s="109">
        <f>B27/1000</f>
        <v>7.8E-2</v>
      </c>
      <c r="E27" s="107" t="s">
        <v>225</v>
      </c>
      <c r="F27" s="107" t="s">
        <v>298</v>
      </c>
    </row>
    <row r="28" spans="1:6">
      <c r="A28" s="107" t="s">
        <v>308</v>
      </c>
      <c r="B28" s="107">
        <v>41</v>
      </c>
      <c r="C28" s="107" t="s">
        <v>299</v>
      </c>
      <c r="D28" s="109">
        <f>B28/1000</f>
        <v>4.1000000000000002E-2</v>
      </c>
      <c r="E28" s="107" t="s">
        <v>225</v>
      </c>
      <c r="F28" s="107" t="s">
        <v>298</v>
      </c>
    </row>
    <row r="29" spans="1:6">
      <c r="A29" s="107" t="s">
        <v>307</v>
      </c>
      <c r="B29" s="107">
        <v>341</v>
      </c>
      <c r="C29" s="107" t="s">
        <v>299</v>
      </c>
      <c r="D29" s="109">
        <f>B29/1000</f>
        <v>0.34100000000000003</v>
      </c>
      <c r="E29" s="107" t="s">
        <v>225</v>
      </c>
      <c r="F29" s="107" t="s">
        <v>298</v>
      </c>
    </row>
    <row r="30" spans="1:6">
      <c r="A30" s="107" t="s">
        <v>129</v>
      </c>
      <c r="B30" s="107">
        <v>256</v>
      </c>
      <c r="C30" s="107" t="s">
        <v>299</v>
      </c>
      <c r="D30" s="109">
        <f>B30/1000</f>
        <v>0.25600000000000001</v>
      </c>
      <c r="E30" s="107" t="s">
        <v>225</v>
      </c>
      <c r="F30" s="107" t="s">
        <v>298</v>
      </c>
    </row>
    <row r="31" spans="1:6">
      <c r="A31" s="107" t="s">
        <v>86</v>
      </c>
      <c r="B31" s="107">
        <v>9.2599999999999991E-3</v>
      </c>
      <c r="C31" s="107" t="s">
        <v>19</v>
      </c>
      <c r="D31" s="109">
        <f>electricity_factors6[[#This Row],[emissions intensity (raw)]]</f>
        <v>9.2599999999999991E-3</v>
      </c>
      <c r="E31" s="107" t="s">
        <v>306</v>
      </c>
    </row>
    <row r="32" spans="1:6">
      <c r="A32" s="107" t="s">
        <v>305</v>
      </c>
      <c r="B32" s="107">
        <v>594</v>
      </c>
      <c r="C32" s="107" t="s">
        <v>299</v>
      </c>
      <c r="D32" s="109">
        <f t="shared" ref="D32:D38" si="1">B32/1000</f>
        <v>0.59399999999999997</v>
      </c>
      <c r="E32" s="107" t="s">
        <v>225</v>
      </c>
      <c r="F32" s="107" t="s">
        <v>298</v>
      </c>
    </row>
    <row r="33" spans="1:6">
      <c r="A33" s="107" t="s">
        <v>304</v>
      </c>
      <c r="B33" s="107">
        <v>115</v>
      </c>
      <c r="C33" s="107" t="s">
        <v>299</v>
      </c>
      <c r="D33" s="109">
        <f t="shared" si="1"/>
        <v>0.115</v>
      </c>
      <c r="E33" s="107" t="s">
        <v>225</v>
      </c>
      <c r="F33" s="107" t="s">
        <v>298</v>
      </c>
    </row>
    <row r="34" spans="1:6">
      <c r="A34" s="107" t="s">
        <v>303</v>
      </c>
      <c r="B34" s="107">
        <v>226</v>
      </c>
      <c r="C34" s="107" t="s">
        <v>299</v>
      </c>
      <c r="D34" s="109">
        <f t="shared" si="1"/>
        <v>0.22600000000000001</v>
      </c>
      <c r="E34" s="107" t="s">
        <v>225</v>
      </c>
      <c r="F34" s="107" t="s">
        <v>298</v>
      </c>
    </row>
    <row r="35" spans="1:6">
      <c r="A35" s="107" t="s">
        <v>302</v>
      </c>
      <c r="B35" s="107">
        <v>83</v>
      </c>
      <c r="C35" s="107" t="s">
        <v>299</v>
      </c>
      <c r="D35" s="109">
        <f t="shared" si="1"/>
        <v>8.3000000000000004E-2</v>
      </c>
      <c r="E35" s="107" t="s">
        <v>225</v>
      </c>
      <c r="F35" s="107" t="s">
        <v>298</v>
      </c>
    </row>
    <row r="36" spans="1:6">
      <c r="A36" s="107" t="s">
        <v>301</v>
      </c>
      <c r="B36" s="107">
        <v>166</v>
      </c>
      <c r="C36" s="107" t="s">
        <v>299</v>
      </c>
      <c r="D36" s="109">
        <f t="shared" si="1"/>
        <v>0.16600000000000001</v>
      </c>
      <c r="E36" s="107" t="s">
        <v>225</v>
      </c>
      <c r="F36" s="107" t="s">
        <v>298</v>
      </c>
    </row>
    <row r="37" spans="1:6">
      <c r="A37" s="107" t="s">
        <v>300</v>
      </c>
      <c r="B37" s="107">
        <v>140</v>
      </c>
      <c r="C37" s="107" t="s">
        <v>299</v>
      </c>
      <c r="D37" s="109">
        <f t="shared" si="1"/>
        <v>0.14000000000000001</v>
      </c>
      <c r="E37" s="107" t="s">
        <v>225</v>
      </c>
      <c r="F37" s="107" t="s">
        <v>298</v>
      </c>
    </row>
    <row r="38" spans="1:6">
      <c r="A38" s="107" t="s">
        <v>166</v>
      </c>
      <c r="B38" s="107">
        <v>8</v>
      </c>
      <c r="C38" s="107" t="s">
        <v>299</v>
      </c>
      <c r="D38" s="109">
        <f t="shared" si="1"/>
        <v>8.0000000000000002E-3</v>
      </c>
      <c r="E38" s="107" t="s">
        <v>225</v>
      </c>
      <c r="F38" s="107" t="s">
        <v>298</v>
      </c>
    </row>
    <row r="39" spans="1:6">
      <c r="A39" s="107" t="s">
        <v>101</v>
      </c>
      <c r="B39" s="109">
        <v>0.20705000000000001</v>
      </c>
      <c r="C39" s="107" t="s">
        <v>19</v>
      </c>
      <c r="D39" s="109">
        <f>B39</f>
        <v>0.20705000000000001</v>
      </c>
      <c r="E39" s="107" t="s">
        <v>297</v>
      </c>
      <c r="F39" s="110" t="s">
        <v>296</v>
      </c>
    </row>
    <row r="40" spans="1:6">
      <c r="A40" s="107" t="s">
        <v>250</v>
      </c>
      <c r="B40" s="109">
        <v>0.35507</v>
      </c>
      <c r="C40" s="107" t="s">
        <v>19</v>
      </c>
      <c r="D40" s="109">
        <f>electricity_factors6[[#This Row],[emissions intensity (raw)]]</f>
        <v>0.35507</v>
      </c>
      <c r="E40" s="107" t="s">
        <v>295</v>
      </c>
    </row>
    <row r="41" spans="1:6">
      <c r="A41" s="107" t="s">
        <v>294</v>
      </c>
      <c r="D41" s="109">
        <f>B41/1000</f>
        <v>0</v>
      </c>
    </row>
  </sheetData>
  <hyperlinks>
    <hyperlink ref="F39" r:id="rId1" xr:uid="{03E62A4D-4B0F-433B-9D9E-7148FF027AF7}"/>
    <hyperlink ref="F5" r:id="rId2" xr:uid="{D56A08E2-E4A3-4C94-9198-BB192A0A8105}"/>
    <hyperlink ref="F4" r:id="rId3" xr:uid="{73BFF84E-355E-4C1E-8555-7E8439B97FCA}"/>
  </hyperlinks>
  <pageMargins left="0.7" right="0.7" top="0.75" bottom="0.75" header="0.3" footer="0.3"/>
  <tableParts count="1">
    <tablePart r:id="rId4"/>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A1C72-054F-432F-83AF-D9DD3C505E9A}">
  <dimension ref="B2:R61"/>
  <sheetViews>
    <sheetView topLeftCell="M1" workbookViewId="0">
      <selection activeCell="N52" sqref="N52"/>
    </sheetView>
  </sheetViews>
  <sheetFormatPr defaultColWidth="8.85546875" defaultRowHeight="15"/>
  <cols>
    <col min="1" max="1" width="8.85546875" style="94"/>
    <col min="2" max="2" width="14.5703125" style="107" bestFit="1" customWidth="1"/>
    <col min="3" max="3" width="12.42578125" style="107" bestFit="1" customWidth="1"/>
    <col min="4" max="4" width="15.42578125" style="107" bestFit="1" customWidth="1"/>
    <col min="5" max="5" width="18.42578125" style="107" customWidth="1"/>
    <col min="6" max="6" width="18.7109375" style="107" customWidth="1"/>
    <col min="7" max="7" width="8.85546875" style="107"/>
    <col min="8" max="8" width="23.5703125" style="107" bestFit="1" customWidth="1"/>
    <col min="9" max="9" width="16.28515625" style="107" customWidth="1"/>
    <col min="10" max="10" width="17.7109375" style="107" customWidth="1"/>
    <col min="11" max="11" width="24.28515625" style="107" customWidth="1"/>
    <col min="12" max="12" width="21.42578125" style="107" customWidth="1"/>
    <col min="13" max="13" width="8.85546875" style="107"/>
    <col min="14" max="14" width="26.7109375" style="107" bestFit="1" customWidth="1"/>
    <col min="15" max="15" width="19.7109375" style="107" bestFit="1" customWidth="1"/>
    <col min="16" max="16" width="15.42578125" style="107" bestFit="1" customWidth="1"/>
    <col min="17" max="17" width="17.5703125" style="107" customWidth="1"/>
    <col min="18" max="18" width="19.5703125" style="107" bestFit="1" customWidth="1"/>
    <col min="19" max="16384" width="8.85546875" style="94"/>
  </cols>
  <sheetData>
    <row r="2" spans="2:18">
      <c r="B2" s="106" t="s">
        <v>293</v>
      </c>
      <c r="C2" s="106"/>
      <c r="D2" s="106"/>
      <c r="E2" s="106" t="s">
        <v>287</v>
      </c>
      <c r="F2" s="106"/>
      <c r="H2" s="106" t="s">
        <v>292</v>
      </c>
      <c r="I2" s="106"/>
      <c r="J2" s="110" t="s">
        <v>291</v>
      </c>
      <c r="K2" s="107" t="s">
        <v>290</v>
      </c>
      <c r="N2" s="106" t="s">
        <v>289</v>
      </c>
      <c r="O2" s="107" t="s">
        <v>288</v>
      </c>
      <c r="Q2" s="106" t="s">
        <v>287</v>
      </c>
    </row>
    <row r="3" spans="2:18" ht="30">
      <c r="B3" s="111" t="s">
        <v>286</v>
      </c>
      <c r="C3" s="111" t="s">
        <v>285</v>
      </c>
      <c r="D3" s="111" t="s">
        <v>279</v>
      </c>
      <c r="E3" s="111" t="s">
        <v>278</v>
      </c>
      <c r="F3" s="111" t="s">
        <v>277</v>
      </c>
      <c r="H3" s="111" t="s">
        <v>284</v>
      </c>
      <c r="I3" s="111" t="s">
        <v>7</v>
      </c>
      <c r="J3" s="111" t="s">
        <v>283</v>
      </c>
      <c r="K3" s="111" t="s">
        <v>282</v>
      </c>
      <c r="L3" s="111" t="s">
        <v>281</v>
      </c>
      <c r="N3" s="107" t="s">
        <v>280</v>
      </c>
      <c r="O3" s="107" t="s">
        <v>7</v>
      </c>
      <c r="P3" s="107" t="s">
        <v>279</v>
      </c>
      <c r="Q3" s="131" t="s">
        <v>278</v>
      </c>
      <c r="R3" s="132" t="s">
        <v>277</v>
      </c>
    </row>
    <row r="4" spans="2:18" ht="30">
      <c r="B4" s="111" t="s">
        <v>276</v>
      </c>
      <c r="C4" s="111" t="s">
        <v>275</v>
      </c>
      <c r="D4" s="111"/>
      <c r="E4" s="112">
        <v>4.4499999999999997E-4</v>
      </c>
      <c r="F4" s="111" t="s">
        <v>274</v>
      </c>
      <c r="H4" s="111" t="s">
        <v>276</v>
      </c>
      <c r="I4" s="111" t="s">
        <v>275</v>
      </c>
      <c r="J4" s="111"/>
      <c r="K4" s="113">
        <v>445</v>
      </c>
      <c r="L4" s="114">
        <f>gcp_regions8[[#This Row],[Grid carbon intensity (gCO2eq / kWh)]]/1000000</f>
        <v>4.4499999999999997E-4</v>
      </c>
      <c r="N4" s="111" t="s">
        <v>276</v>
      </c>
      <c r="O4" s="111" t="s">
        <v>275</v>
      </c>
      <c r="Q4" s="117">
        <v>4.4499999999999997E-4</v>
      </c>
      <c r="R4" s="107" t="s">
        <v>274</v>
      </c>
    </row>
    <row r="5" spans="2:18">
      <c r="B5" s="107" t="s">
        <v>273</v>
      </c>
      <c r="C5" s="107" t="s">
        <v>250</v>
      </c>
      <c r="D5" s="107" t="s">
        <v>256</v>
      </c>
      <c r="E5" s="115">
        <v>3.79069E-4</v>
      </c>
      <c r="F5" s="107" t="s">
        <v>225</v>
      </c>
      <c r="H5" s="107" t="s">
        <v>272</v>
      </c>
      <c r="I5" s="107" t="s">
        <v>209</v>
      </c>
      <c r="J5" s="107">
        <v>0.15</v>
      </c>
      <c r="K5" s="116">
        <v>656.85</v>
      </c>
      <c r="L5" s="117">
        <f>gcp_regions8[[#This Row],[Grid carbon intensity (gCO2eq / kWh)]]/1000000</f>
        <v>6.5685000000000006E-4</v>
      </c>
      <c r="N5" s="107" t="s">
        <v>271</v>
      </c>
      <c r="O5" s="107" t="s">
        <v>127</v>
      </c>
      <c r="P5" s="107" t="s">
        <v>270</v>
      </c>
      <c r="Q5" s="117">
        <v>4.2625399999999999E-4</v>
      </c>
      <c r="R5" s="107" t="s">
        <v>225</v>
      </c>
    </row>
    <row r="6" spans="2:18">
      <c r="B6" s="107" t="s">
        <v>269</v>
      </c>
      <c r="C6" s="107" t="s">
        <v>250</v>
      </c>
      <c r="D6" s="107" t="s">
        <v>252</v>
      </c>
      <c r="E6" s="115">
        <v>4.1060800000000002E-4</v>
      </c>
      <c r="F6" s="107" t="s">
        <v>225</v>
      </c>
      <c r="H6" s="107" t="s">
        <v>268</v>
      </c>
      <c r="I6" s="107" t="s">
        <v>267</v>
      </c>
      <c r="J6" s="107">
        <v>0.17</v>
      </c>
      <c r="K6" s="116">
        <v>439.29</v>
      </c>
      <c r="L6" s="117">
        <f>gcp_regions8[[#This Row],[Grid carbon intensity (gCO2eq / kWh)]]/1000000</f>
        <v>4.3929E-4</v>
      </c>
      <c r="N6" s="107" t="s">
        <v>266</v>
      </c>
      <c r="O6" s="107" t="s">
        <v>262</v>
      </c>
      <c r="P6" s="107" t="s">
        <v>256</v>
      </c>
      <c r="Q6" s="117">
        <v>3.79069E-4</v>
      </c>
      <c r="R6" s="107" t="s">
        <v>225</v>
      </c>
    </row>
    <row r="7" spans="2:18">
      <c r="B7" s="107" t="s">
        <v>265</v>
      </c>
      <c r="C7" s="107" t="s">
        <v>250</v>
      </c>
      <c r="D7" s="107" t="s">
        <v>226</v>
      </c>
      <c r="E7" s="115">
        <v>3.2216699999999999E-4</v>
      </c>
      <c r="F7" s="107" t="s">
        <v>225</v>
      </c>
      <c r="H7" s="107" t="s">
        <v>264</v>
      </c>
      <c r="I7" s="107" t="s">
        <v>219</v>
      </c>
      <c r="J7" s="107">
        <v>0.01</v>
      </c>
      <c r="K7" s="116">
        <v>505.02</v>
      </c>
      <c r="L7" s="117">
        <f>gcp_regions8[[#This Row],[Grid carbon intensity (gCO2eq / kWh)]]/1000000</f>
        <v>5.0502000000000001E-4</v>
      </c>
      <c r="N7" s="107" t="s">
        <v>263</v>
      </c>
      <c r="O7" s="107" t="s">
        <v>262</v>
      </c>
      <c r="P7" s="107" t="s">
        <v>256</v>
      </c>
      <c r="Q7" s="117">
        <v>3.79069E-4</v>
      </c>
      <c r="R7" s="107" t="s">
        <v>225</v>
      </c>
    </row>
    <row r="8" spans="2:18">
      <c r="B8" s="107" t="s">
        <v>261</v>
      </c>
      <c r="C8" s="107" t="s">
        <v>250</v>
      </c>
      <c r="D8" s="107" t="s">
        <v>226</v>
      </c>
      <c r="E8" s="115">
        <v>3.2216699999999999E-4</v>
      </c>
      <c r="F8" s="107" t="s">
        <v>225</v>
      </c>
      <c r="H8" s="107" t="s">
        <v>260</v>
      </c>
      <c r="I8" s="107" t="s">
        <v>259</v>
      </c>
      <c r="J8" s="107">
        <v>0.17</v>
      </c>
      <c r="K8" s="116">
        <v>452.85</v>
      </c>
      <c r="L8" s="117">
        <f>gcp_regions8[[#This Row],[Grid carbon intensity (gCO2eq / kWh)]]/1000000</f>
        <v>4.5285000000000003E-4</v>
      </c>
      <c r="N8" s="107" t="s">
        <v>258</v>
      </c>
      <c r="O8" s="107" t="s">
        <v>121</v>
      </c>
      <c r="P8" s="107" t="s">
        <v>256</v>
      </c>
      <c r="Q8" s="117">
        <v>3.79069E-4</v>
      </c>
      <c r="R8" s="107" t="s">
        <v>225</v>
      </c>
    </row>
    <row r="9" spans="2:18">
      <c r="B9" s="107" t="s">
        <v>257</v>
      </c>
      <c r="C9" s="107" t="s">
        <v>250</v>
      </c>
      <c r="D9" s="107" t="s">
        <v>256</v>
      </c>
      <c r="E9" s="115">
        <v>3.79069E-4</v>
      </c>
      <c r="F9" s="107" t="s">
        <v>225</v>
      </c>
      <c r="H9" s="107" t="s">
        <v>255</v>
      </c>
      <c r="I9" s="107" t="s">
        <v>168</v>
      </c>
      <c r="J9" s="107">
        <v>0.46</v>
      </c>
      <c r="K9" s="116">
        <v>296.19</v>
      </c>
      <c r="L9" s="117">
        <f>gcp_regions8[[#This Row],[Grid carbon intensity (gCO2eq / kWh)]]/1000000</f>
        <v>2.9618999999999999E-4</v>
      </c>
      <c r="N9" s="107" t="s">
        <v>254</v>
      </c>
      <c r="O9" s="107" t="s">
        <v>253</v>
      </c>
      <c r="P9" s="107" t="s">
        <v>252</v>
      </c>
      <c r="Q9" s="117">
        <v>4.1060800000000002E-4</v>
      </c>
      <c r="R9" s="107" t="s">
        <v>225</v>
      </c>
    </row>
    <row r="10" spans="2:18">
      <c r="B10" s="107" t="s">
        <v>251</v>
      </c>
      <c r="C10" s="107" t="s">
        <v>250</v>
      </c>
      <c r="D10" s="107" t="s">
        <v>226</v>
      </c>
      <c r="E10" s="115">
        <v>3.2216699999999999E-4</v>
      </c>
      <c r="F10" s="107" t="s">
        <v>225</v>
      </c>
      <c r="H10" s="107" t="s">
        <v>249</v>
      </c>
      <c r="I10" s="107" t="s">
        <v>248</v>
      </c>
      <c r="J10" s="107">
        <v>0.37</v>
      </c>
      <c r="K10" s="116">
        <v>356.57</v>
      </c>
      <c r="L10" s="117">
        <f>gcp_regions8[[#This Row],[Grid carbon intensity (gCO2eq / kWh)]]/1000000</f>
        <v>3.5657000000000001E-4</v>
      </c>
      <c r="N10" s="107" t="s">
        <v>247</v>
      </c>
      <c r="O10" s="107" t="s">
        <v>246</v>
      </c>
      <c r="P10" s="107" t="s">
        <v>245</v>
      </c>
      <c r="Q10" s="117">
        <v>3.7323100000000002E-4</v>
      </c>
      <c r="R10" s="107" t="s">
        <v>225</v>
      </c>
    </row>
    <row r="11" spans="2:18">
      <c r="B11" s="107" t="s">
        <v>244</v>
      </c>
      <c r="C11" s="107" t="s">
        <v>201</v>
      </c>
      <c r="E11" s="115">
        <v>9.0059999999999999E-4</v>
      </c>
      <c r="F11" s="107" t="s">
        <v>72</v>
      </c>
      <c r="H11" s="107" t="s">
        <v>243</v>
      </c>
      <c r="I11" s="107" t="s">
        <v>144</v>
      </c>
      <c r="J11" s="107">
        <v>0.09</v>
      </c>
      <c r="K11" s="116">
        <v>678.76</v>
      </c>
      <c r="L11" s="117">
        <f>gcp_regions8[[#This Row],[Grid carbon intensity (gCO2eq / kWh)]]/1000000</f>
        <v>6.7876000000000004E-4</v>
      </c>
      <c r="N11" s="107" t="s">
        <v>242</v>
      </c>
      <c r="O11" s="107" t="s">
        <v>241</v>
      </c>
      <c r="P11" s="107" t="s">
        <v>226</v>
      </c>
      <c r="Q11" s="117">
        <v>3.2216699999999999E-4</v>
      </c>
      <c r="R11" s="107" t="s">
        <v>225</v>
      </c>
    </row>
    <row r="12" spans="2:18">
      <c r="B12" s="107" t="s">
        <v>240</v>
      </c>
      <c r="C12" s="107" t="s">
        <v>219</v>
      </c>
      <c r="E12" s="115">
        <v>7.1000000000000002E-4</v>
      </c>
      <c r="F12" s="107" t="s">
        <v>72</v>
      </c>
      <c r="H12" s="107" t="s">
        <v>239</v>
      </c>
      <c r="I12" s="107" t="s">
        <v>238</v>
      </c>
      <c r="J12" s="107">
        <v>0.28999999999999998</v>
      </c>
      <c r="K12" s="116">
        <v>531.83000000000004</v>
      </c>
      <c r="L12" s="117">
        <f>gcp_regions8[[#This Row],[Grid carbon intensity (gCO2eq / kWh)]]/1000000</f>
        <v>5.3183000000000006E-4</v>
      </c>
      <c r="N12" s="107" t="s">
        <v>237</v>
      </c>
      <c r="O12" s="107" t="s">
        <v>236</v>
      </c>
      <c r="P12" s="107" t="s">
        <v>226</v>
      </c>
      <c r="Q12" s="117">
        <v>3.2216699999999999E-4</v>
      </c>
      <c r="R12" s="107" t="s">
        <v>225</v>
      </c>
    </row>
    <row r="13" spans="2:18">
      <c r="B13" s="107" t="s">
        <v>235</v>
      </c>
      <c r="C13" s="107" t="s">
        <v>148</v>
      </c>
      <c r="E13" s="115">
        <v>7.0819999999999998E-4</v>
      </c>
      <c r="F13" s="107" t="s">
        <v>72</v>
      </c>
      <c r="H13" s="107" t="s">
        <v>234</v>
      </c>
      <c r="I13" s="107" t="s">
        <v>214</v>
      </c>
      <c r="J13" s="107">
        <v>0.04</v>
      </c>
      <c r="K13" s="116">
        <v>366.85</v>
      </c>
      <c r="L13" s="117">
        <f>gcp_regions8[[#This Row],[Grid carbon intensity (gCO2eq / kWh)]]/1000000</f>
        <v>3.6685E-4</v>
      </c>
      <c r="N13" s="107" t="s">
        <v>233</v>
      </c>
      <c r="O13" s="107" t="s">
        <v>232</v>
      </c>
      <c r="P13" s="107" t="s">
        <v>226</v>
      </c>
      <c r="Q13" s="117">
        <v>3.2216699999999999E-4</v>
      </c>
      <c r="R13" s="107" t="s">
        <v>225</v>
      </c>
    </row>
    <row r="14" spans="2:18">
      <c r="B14" s="107" t="s">
        <v>231</v>
      </c>
      <c r="C14" s="107" t="s">
        <v>173</v>
      </c>
      <c r="E14" s="115">
        <v>4.6579999999999999E-4</v>
      </c>
      <c r="F14" s="107" t="s">
        <v>72</v>
      </c>
      <c r="H14" s="107" t="s">
        <v>230</v>
      </c>
      <c r="I14" s="107" t="s">
        <v>229</v>
      </c>
      <c r="J14" s="107">
        <v>0.18</v>
      </c>
      <c r="K14" s="116">
        <v>560.54999999999995</v>
      </c>
      <c r="L14" s="117">
        <f>gcp_regions8[[#This Row],[Grid carbon intensity (gCO2eq / kWh)]]/1000000</f>
        <v>5.6054999999999994E-4</v>
      </c>
      <c r="N14" s="107" t="s">
        <v>228</v>
      </c>
      <c r="O14" s="107" t="s">
        <v>227</v>
      </c>
      <c r="P14" s="107" t="s">
        <v>226</v>
      </c>
      <c r="Q14" s="117">
        <v>3.2216699999999999E-4</v>
      </c>
      <c r="R14" s="107" t="s">
        <v>225</v>
      </c>
    </row>
    <row r="15" spans="2:18">
      <c r="B15" s="107" t="s">
        <v>224</v>
      </c>
      <c r="C15" s="107" t="s">
        <v>223</v>
      </c>
      <c r="E15" s="115">
        <v>4.1560000000000002E-4</v>
      </c>
      <c r="F15" s="107" t="s">
        <v>72</v>
      </c>
      <c r="H15" s="107" t="s">
        <v>222</v>
      </c>
      <c r="I15" s="107" t="s">
        <v>221</v>
      </c>
      <c r="J15" s="107">
        <v>0.34</v>
      </c>
      <c r="K15" s="116">
        <v>497.5</v>
      </c>
      <c r="L15" s="117">
        <f>gcp_regions8[[#This Row],[Grid carbon intensity (gCO2eq / kWh)]]/1000000</f>
        <v>4.975E-4</v>
      </c>
      <c r="N15" s="107" t="s">
        <v>220</v>
      </c>
      <c r="O15" s="107" t="s">
        <v>219</v>
      </c>
      <c r="Q15" s="117">
        <v>7.1000000000000002E-4</v>
      </c>
      <c r="R15" s="107" t="s">
        <v>72</v>
      </c>
    </row>
    <row r="16" spans="2:18">
      <c r="B16" s="107" t="s">
        <v>218</v>
      </c>
      <c r="C16" s="107" t="s">
        <v>214</v>
      </c>
      <c r="E16" s="115">
        <v>4.08E-4</v>
      </c>
      <c r="F16" s="107" t="s">
        <v>72</v>
      </c>
      <c r="H16" s="107" t="s">
        <v>217</v>
      </c>
      <c r="I16" s="107" t="s">
        <v>216</v>
      </c>
      <c r="J16" s="107">
        <v>0.39</v>
      </c>
      <c r="K16" s="116">
        <v>454.37</v>
      </c>
      <c r="L16" s="117">
        <f>gcp_regions8[[#This Row],[Grid carbon intensity (gCO2eq / kWh)]]/1000000</f>
        <v>4.5437E-4</v>
      </c>
      <c r="N16" s="107" t="s">
        <v>215</v>
      </c>
      <c r="O16" s="107" t="s">
        <v>214</v>
      </c>
      <c r="Q16" s="117">
        <v>4.08E-4</v>
      </c>
      <c r="R16" s="107" t="s">
        <v>72</v>
      </c>
    </row>
    <row r="17" spans="2:18">
      <c r="B17" s="107" t="s">
        <v>213</v>
      </c>
      <c r="C17" s="107" t="s">
        <v>197</v>
      </c>
      <c r="E17" s="115">
        <v>7.6000000000000004E-4</v>
      </c>
      <c r="F17" s="107" t="s">
        <v>72</v>
      </c>
      <c r="H17" s="107" t="s">
        <v>212</v>
      </c>
      <c r="I17" s="107" t="s">
        <v>211</v>
      </c>
      <c r="J17" s="107">
        <v>0.4</v>
      </c>
      <c r="K17" s="116">
        <v>642.88</v>
      </c>
      <c r="L17" s="117">
        <f>gcp_regions8[[#This Row],[Grid carbon intensity (gCO2eq / kWh)]]/1000000</f>
        <v>6.4287999999999997E-4</v>
      </c>
      <c r="N17" s="107" t="s">
        <v>210</v>
      </c>
      <c r="O17" s="107" t="s">
        <v>209</v>
      </c>
      <c r="Q17" s="117">
        <v>9.0059999999999999E-4</v>
      </c>
      <c r="R17" s="107" t="s">
        <v>72</v>
      </c>
    </row>
    <row r="18" spans="2:18">
      <c r="B18" s="107" t="s">
        <v>208</v>
      </c>
      <c r="C18" s="107" t="s">
        <v>173</v>
      </c>
      <c r="E18" s="115">
        <v>4.6579999999999999E-4</v>
      </c>
      <c r="F18" s="107" t="s">
        <v>72</v>
      </c>
      <c r="H18" s="107" t="s">
        <v>207</v>
      </c>
      <c r="I18" s="107" t="s">
        <v>206</v>
      </c>
      <c r="J18" s="107">
        <v>0.98</v>
      </c>
      <c r="K18" s="116">
        <v>39.32</v>
      </c>
      <c r="L18" s="117">
        <f>gcp_regions8[[#This Row],[Grid carbon intensity (gCO2eq / kWh)]]/1000000</f>
        <v>3.9320000000000003E-5</v>
      </c>
      <c r="N18" s="107" t="s">
        <v>205</v>
      </c>
      <c r="O18" s="107" t="s">
        <v>201</v>
      </c>
      <c r="Q18" s="117">
        <v>9.0059999999999999E-4</v>
      </c>
      <c r="R18" s="107" t="s">
        <v>72</v>
      </c>
    </row>
    <row r="19" spans="2:18">
      <c r="B19" s="107" t="s">
        <v>204</v>
      </c>
      <c r="C19" s="107" t="s">
        <v>81</v>
      </c>
      <c r="E19" s="115">
        <v>1.2E-4</v>
      </c>
      <c r="F19" s="107" t="s">
        <v>72</v>
      </c>
      <c r="H19" s="107" t="s">
        <v>203</v>
      </c>
      <c r="I19" s="107" t="s">
        <v>202</v>
      </c>
      <c r="J19" s="107">
        <v>1</v>
      </c>
      <c r="K19" s="116">
        <v>2.73</v>
      </c>
      <c r="L19" s="117">
        <f>gcp_regions8[[#This Row],[Grid carbon intensity (gCO2eq / kWh)]]/1000000</f>
        <v>2.7300000000000001E-6</v>
      </c>
      <c r="N19" s="107" t="s">
        <v>201</v>
      </c>
      <c r="O19" s="107" t="s">
        <v>201</v>
      </c>
      <c r="Q19" s="117">
        <v>9.0059999999999999E-4</v>
      </c>
      <c r="R19" s="107" t="s">
        <v>72</v>
      </c>
    </row>
    <row r="20" spans="2:18">
      <c r="B20" s="107" t="s">
        <v>200</v>
      </c>
      <c r="C20" s="107" t="s">
        <v>195</v>
      </c>
      <c r="E20" s="115">
        <v>5.3740000000000005E-4</v>
      </c>
      <c r="F20" s="107" t="s">
        <v>72</v>
      </c>
      <c r="H20" s="107" t="s">
        <v>199</v>
      </c>
      <c r="I20" s="107" t="s">
        <v>198</v>
      </c>
      <c r="J20" s="107">
        <v>0.87</v>
      </c>
      <c r="K20" s="116">
        <v>89.04</v>
      </c>
      <c r="L20" s="117">
        <f>gcp_regions8[[#This Row],[Grid carbon intensity (gCO2eq / kWh)]]/1000000</f>
        <v>8.9040000000000001E-5</v>
      </c>
      <c r="N20" s="107" t="s">
        <v>197</v>
      </c>
      <c r="O20" s="107" t="s">
        <v>197</v>
      </c>
      <c r="Q20" s="117">
        <v>7.9000000000000001E-4</v>
      </c>
      <c r="R20" s="107" t="s">
        <v>72</v>
      </c>
    </row>
    <row r="21" spans="2:18">
      <c r="B21" s="107" t="s">
        <v>196</v>
      </c>
      <c r="C21" s="107" t="s">
        <v>195</v>
      </c>
      <c r="E21" s="115">
        <v>5.3740000000000005E-4</v>
      </c>
      <c r="F21" s="107" t="s">
        <v>72</v>
      </c>
      <c r="H21" s="107" t="s">
        <v>194</v>
      </c>
      <c r="I21" s="107" t="s">
        <v>193</v>
      </c>
      <c r="J21" s="107">
        <v>0.84</v>
      </c>
      <c r="K21" s="116">
        <v>103.37</v>
      </c>
      <c r="L21" s="117">
        <f>gcp_regions8[[#This Row],[Grid carbon intensity (gCO2eq / kWh)]]/1000000</f>
        <v>1.0337000000000001E-4</v>
      </c>
      <c r="N21" s="107" t="s">
        <v>192</v>
      </c>
      <c r="O21" s="107" t="s">
        <v>188</v>
      </c>
      <c r="Q21" s="117">
        <v>7.9000000000000001E-4</v>
      </c>
      <c r="R21" s="107" t="s">
        <v>72</v>
      </c>
    </row>
    <row r="22" spans="2:18">
      <c r="B22" s="107" t="s">
        <v>191</v>
      </c>
      <c r="C22" s="107" t="s">
        <v>92</v>
      </c>
      <c r="E22" s="115">
        <v>3.1100000000000002E-4</v>
      </c>
      <c r="F22" s="107" t="s">
        <v>94</v>
      </c>
      <c r="H22" s="107" t="s">
        <v>190</v>
      </c>
      <c r="I22" s="107" t="s">
        <v>97</v>
      </c>
      <c r="J22" s="107">
        <v>0.79</v>
      </c>
      <c r="K22" s="116">
        <v>105.94</v>
      </c>
      <c r="L22" s="117">
        <f>gcp_regions8[[#This Row],[Grid carbon intensity (gCO2eq / kWh)]]/1000000</f>
        <v>1.0593999999999999E-4</v>
      </c>
      <c r="N22" s="107" t="s">
        <v>189</v>
      </c>
      <c r="O22" s="107" t="s">
        <v>188</v>
      </c>
      <c r="Q22" s="117">
        <v>7.9000000000000001E-4</v>
      </c>
      <c r="R22" s="107" t="s">
        <v>72</v>
      </c>
    </row>
    <row r="23" spans="2:18">
      <c r="B23" s="107" t="s">
        <v>187</v>
      </c>
      <c r="C23" s="107" t="s">
        <v>133</v>
      </c>
      <c r="E23" s="115">
        <v>2.786E-4</v>
      </c>
      <c r="F23" s="107" t="s">
        <v>94</v>
      </c>
      <c r="H23" s="107" t="s">
        <v>186</v>
      </c>
      <c r="I23" s="107" t="s">
        <v>90</v>
      </c>
      <c r="J23" s="107">
        <v>0.68</v>
      </c>
      <c r="K23" s="116">
        <v>275.82</v>
      </c>
      <c r="L23" s="117">
        <f>gcp_regions8[[#This Row],[Grid carbon intensity (gCO2eq / kWh)]]/1000000</f>
        <v>2.7581999999999997E-4</v>
      </c>
      <c r="N23" s="107" t="s">
        <v>185</v>
      </c>
      <c r="O23" s="107" t="s">
        <v>184</v>
      </c>
      <c r="Q23" s="117">
        <v>7.9000000000000001E-4</v>
      </c>
      <c r="R23" s="107" t="s">
        <v>72</v>
      </c>
    </row>
    <row r="24" spans="2:18">
      <c r="B24" s="107" t="s">
        <v>183</v>
      </c>
      <c r="C24" s="107" t="s">
        <v>182</v>
      </c>
      <c r="E24" s="115">
        <v>2.2499999999999999E-4</v>
      </c>
      <c r="F24" s="107" t="s">
        <v>94</v>
      </c>
      <c r="H24" s="107" t="s">
        <v>181</v>
      </c>
      <c r="I24" s="107" t="s">
        <v>180</v>
      </c>
      <c r="J24" s="107">
        <v>0.83</v>
      </c>
      <c r="K24" s="116">
        <v>208.81</v>
      </c>
      <c r="L24" s="117">
        <f>gcp_regions8[[#This Row],[Grid carbon intensity (gCO2eq / kWh)]]/1000000</f>
        <v>2.0881E-4</v>
      </c>
      <c r="N24" s="107" t="s">
        <v>179</v>
      </c>
      <c r="O24" s="107" t="s">
        <v>178</v>
      </c>
      <c r="Q24" s="117">
        <v>9.6000000000000002E-4</v>
      </c>
      <c r="R24" s="107" t="s">
        <v>72</v>
      </c>
    </row>
    <row r="25" spans="2:18">
      <c r="B25" s="107" t="s">
        <v>177</v>
      </c>
      <c r="C25" s="107" t="s">
        <v>176</v>
      </c>
      <c r="E25" s="115">
        <v>2.1340000000000001E-4</v>
      </c>
      <c r="F25" s="107" t="s">
        <v>94</v>
      </c>
      <c r="H25" s="107" t="s">
        <v>175</v>
      </c>
      <c r="I25" s="107" t="s">
        <v>174</v>
      </c>
      <c r="J25" s="107">
        <v>0.98</v>
      </c>
      <c r="K25" s="116">
        <v>15.05</v>
      </c>
      <c r="L25" s="117">
        <f>gcp_regions8[[#This Row],[Grid carbon intensity (gCO2eq / kWh)]]/1000000</f>
        <v>1.505E-5</v>
      </c>
      <c r="N25" s="107" t="s">
        <v>173</v>
      </c>
      <c r="O25" s="107" t="s">
        <v>173</v>
      </c>
      <c r="Q25" s="117">
        <v>4.6579999999999999E-4</v>
      </c>
      <c r="R25" s="107" t="s">
        <v>72</v>
      </c>
    </row>
    <row r="26" spans="2:18">
      <c r="B26" s="107" t="s">
        <v>172</v>
      </c>
      <c r="C26" s="107" t="s">
        <v>119</v>
      </c>
      <c r="E26" s="115">
        <v>5.1100000000000002E-5</v>
      </c>
      <c r="F26" s="107" t="s">
        <v>94</v>
      </c>
      <c r="H26" s="107" t="s">
        <v>171</v>
      </c>
      <c r="I26" s="107" t="s">
        <v>170</v>
      </c>
      <c r="J26" s="107">
        <v>0.73</v>
      </c>
      <c r="K26" s="116">
        <v>201.69</v>
      </c>
      <c r="L26" s="117">
        <f>gcp_regions8[[#This Row],[Grid carbon intensity (gCO2eq / kWh)]]/1000000</f>
        <v>2.0169E-4</v>
      </c>
      <c r="N26" s="107" t="s">
        <v>169</v>
      </c>
      <c r="O26" s="107" t="s">
        <v>168</v>
      </c>
      <c r="Q26" s="117">
        <v>4.6579999999999999E-4</v>
      </c>
      <c r="R26" s="107" t="s">
        <v>72</v>
      </c>
    </row>
    <row r="27" spans="2:18">
      <c r="B27" s="107" t="s">
        <v>167</v>
      </c>
      <c r="C27" s="107" t="s">
        <v>166</v>
      </c>
      <c r="E27" s="115">
        <v>8.8000000000000004E-6</v>
      </c>
      <c r="F27" s="107" t="s">
        <v>94</v>
      </c>
      <c r="H27" s="107" t="s">
        <v>165</v>
      </c>
      <c r="I27" s="107" t="s">
        <v>123</v>
      </c>
      <c r="J27" s="107">
        <v>0.96</v>
      </c>
      <c r="K27" s="116">
        <v>16.3</v>
      </c>
      <c r="L27" s="117">
        <f>gcp_regions8[[#This Row],[Grid carbon intensity (gCO2eq / kWh)]]/1000000</f>
        <v>1.63E-5</v>
      </c>
      <c r="N27" s="107" t="s">
        <v>164</v>
      </c>
      <c r="O27" s="107" t="s">
        <v>163</v>
      </c>
      <c r="Q27" s="117">
        <v>4.6579999999999999E-4</v>
      </c>
      <c r="R27" s="107" t="s">
        <v>72</v>
      </c>
    </row>
    <row r="28" spans="2:18">
      <c r="B28" s="107" t="s">
        <v>162</v>
      </c>
      <c r="C28" s="107" t="s">
        <v>161</v>
      </c>
      <c r="E28" s="115">
        <v>5.0589999999999999E-4</v>
      </c>
      <c r="F28" s="107" t="s">
        <v>72</v>
      </c>
      <c r="H28" s="107" t="s">
        <v>160</v>
      </c>
      <c r="I28" s="107" t="s">
        <v>159</v>
      </c>
      <c r="J28" s="107">
        <v>0.68</v>
      </c>
      <c r="K28" s="116">
        <v>275.82</v>
      </c>
      <c r="L28" s="117">
        <f>gcp_regions8[[#This Row],[Grid carbon intensity (gCO2eq / kWh)]]/1000000</f>
        <v>2.7581999999999997E-4</v>
      </c>
      <c r="N28" s="107" t="s">
        <v>151</v>
      </c>
      <c r="O28" s="107" t="s">
        <v>151</v>
      </c>
      <c r="Q28" s="117">
        <v>4.1560000000000002E-4</v>
      </c>
      <c r="R28" s="107" t="s">
        <v>72</v>
      </c>
    </row>
    <row r="29" spans="2:18">
      <c r="B29" s="107" t="s">
        <v>158</v>
      </c>
      <c r="C29" s="107" t="s">
        <v>73</v>
      </c>
      <c r="E29" s="115">
        <v>6.1699999999999995E-5</v>
      </c>
      <c r="F29" s="107" t="s">
        <v>72</v>
      </c>
      <c r="H29" s="107" t="s">
        <v>157</v>
      </c>
      <c r="I29" s="107" t="s">
        <v>156</v>
      </c>
      <c r="J29" s="107">
        <v>0.73</v>
      </c>
      <c r="K29" s="116">
        <v>201.69</v>
      </c>
      <c r="L29" s="117">
        <f>gcp_regions8[[#This Row],[Grid carbon intensity (gCO2eq / kWh)]]/1000000</f>
        <v>2.0169E-4</v>
      </c>
      <c r="N29" s="107" t="s">
        <v>155</v>
      </c>
      <c r="O29" s="107" t="s">
        <v>151</v>
      </c>
      <c r="Q29" s="117">
        <v>4.1560000000000002E-4</v>
      </c>
      <c r="R29" s="107" t="s">
        <v>72</v>
      </c>
    </row>
    <row r="30" spans="2:18">
      <c r="H30" s="107" t="s">
        <v>154</v>
      </c>
      <c r="I30" s="107" t="s">
        <v>153</v>
      </c>
      <c r="J30" s="107">
        <v>0.01</v>
      </c>
      <c r="K30" s="116">
        <v>382.23</v>
      </c>
      <c r="L30" s="117">
        <f>gcp_regions8[[#This Row],[Grid carbon intensity (gCO2eq / kWh)]]/1000000</f>
        <v>3.8223E-4</v>
      </c>
      <c r="N30" s="107" t="s">
        <v>152</v>
      </c>
      <c r="O30" s="107" t="s">
        <v>151</v>
      </c>
      <c r="Q30" s="117">
        <v>4.1560000000000002E-4</v>
      </c>
      <c r="R30" s="107" t="s">
        <v>72</v>
      </c>
    </row>
    <row r="31" spans="2:18">
      <c r="H31" s="107" t="s">
        <v>150</v>
      </c>
      <c r="I31" s="107" t="s">
        <v>149</v>
      </c>
      <c r="J31" s="107">
        <v>7.0000000000000007E-2</v>
      </c>
      <c r="K31" s="116">
        <v>433.75</v>
      </c>
      <c r="L31" s="117">
        <f>gcp_regions8[[#This Row],[Grid carbon intensity (gCO2eq / kWh)]]/1000000</f>
        <v>4.3375E-4</v>
      </c>
      <c r="N31" s="107" t="s">
        <v>148</v>
      </c>
      <c r="O31" s="107" t="s">
        <v>148</v>
      </c>
      <c r="Q31" s="117">
        <v>7.0819999999999998E-4</v>
      </c>
      <c r="R31" s="107" t="s">
        <v>72</v>
      </c>
    </row>
    <row r="32" spans="2:18">
      <c r="H32" s="107" t="s">
        <v>147</v>
      </c>
      <c r="I32" s="107" t="s">
        <v>146</v>
      </c>
      <c r="J32" s="107">
        <v>0.99</v>
      </c>
      <c r="K32" s="116">
        <v>5.48</v>
      </c>
      <c r="L32" s="117">
        <f>gcp_regions8[[#This Row],[Grid carbon intensity (gCO2eq / kWh)]]/1000000</f>
        <v>5.48E-6</v>
      </c>
      <c r="N32" s="107" t="s">
        <v>145</v>
      </c>
      <c r="O32" s="107" t="s">
        <v>144</v>
      </c>
      <c r="Q32" s="117">
        <v>7.0819999999999998E-4</v>
      </c>
      <c r="R32" s="107" t="s">
        <v>72</v>
      </c>
    </row>
    <row r="33" spans="8:18">
      <c r="H33" s="107" t="s">
        <v>143</v>
      </c>
      <c r="I33" s="107" t="s">
        <v>79</v>
      </c>
      <c r="J33" s="107">
        <v>0.84</v>
      </c>
      <c r="K33" s="116">
        <v>58.56</v>
      </c>
      <c r="L33" s="117">
        <f>gcp_regions8[[#This Row],[Grid carbon intensity (gCO2eq / kWh)]]/1000000</f>
        <v>5.8560000000000002E-5</v>
      </c>
      <c r="N33" s="107" t="s">
        <v>142</v>
      </c>
      <c r="O33" s="107" t="s">
        <v>141</v>
      </c>
      <c r="Q33" s="117">
        <v>7.0819999999999998E-4</v>
      </c>
      <c r="R33" s="107" t="s">
        <v>72</v>
      </c>
    </row>
    <row r="34" spans="8:18">
      <c r="H34" s="107" t="s">
        <v>140</v>
      </c>
      <c r="I34" s="107" t="s">
        <v>139</v>
      </c>
      <c r="J34" s="107">
        <v>0.19</v>
      </c>
      <c r="K34" s="116">
        <v>305</v>
      </c>
      <c r="L34" s="117">
        <f>gcp_regions8[[#This Row],[Grid carbon intensity (gCO2eq / kWh)]]/1000000</f>
        <v>3.0499999999999999E-4</v>
      </c>
      <c r="N34" s="107" t="s">
        <v>138</v>
      </c>
      <c r="O34" s="107" t="s">
        <v>137</v>
      </c>
      <c r="Q34" s="117">
        <v>7.0819999999999998E-4</v>
      </c>
      <c r="R34" s="107" t="s">
        <v>72</v>
      </c>
    </row>
    <row r="35" spans="8:18">
      <c r="H35" s="107" t="s">
        <v>136</v>
      </c>
      <c r="I35" s="107" t="s">
        <v>135</v>
      </c>
      <c r="J35" s="107">
        <v>0.88</v>
      </c>
      <c r="K35" s="116">
        <v>67.319999999999993</v>
      </c>
      <c r="L35" s="117">
        <f>gcp_regions8[[#This Row],[Grid carbon intensity (gCO2eq / kWh)]]/1000000</f>
        <v>6.7319999999999999E-5</v>
      </c>
      <c r="N35" s="107" t="s">
        <v>134</v>
      </c>
      <c r="O35" s="107" t="s">
        <v>133</v>
      </c>
      <c r="Q35" s="117">
        <v>2.786E-4</v>
      </c>
      <c r="R35" s="107" t="s">
        <v>94</v>
      </c>
    </row>
    <row r="36" spans="8:18">
      <c r="H36" s="107" t="s">
        <v>132</v>
      </c>
      <c r="I36" s="107" t="s">
        <v>131</v>
      </c>
      <c r="J36" s="107">
        <v>0.92</v>
      </c>
      <c r="K36" s="116">
        <v>238</v>
      </c>
      <c r="L36" s="117">
        <f>gcp_regions8[[#This Row],[Grid carbon intensity (gCO2eq / kWh)]]/1000000</f>
        <v>2.3800000000000001E-4</v>
      </c>
      <c r="N36" s="107" t="s">
        <v>130</v>
      </c>
      <c r="O36" s="107" t="s">
        <v>129</v>
      </c>
      <c r="Q36" s="117">
        <v>3.2840000000000001E-4</v>
      </c>
      <c r="R36" s="107" t="s">
        <v>94</v>
      </c>
    </row>
    <row r="37" spans="8:18">
      <c r="H37" s="107" t="s">
        <v>128</v>
      </c>
      <c r="I37" s="107" t="s">
        <v>127</v>
      </c>
      <c r="J37" s="107">
        <v>0.87</v>
      </c>
      <c r="K37" s="116">
        <v>412.72</v>
      </c>
      <c r="L37" s="117">
        <f>gcp_regions8[[#This Row],[Grid carbon intensity (gCO2eq / kWh)]]/1000000</f>
        <v>4.1272000000000005E-4</v>
      </c>
      <c r="N37" s="107" t="s">
        <v>119</v>
      </c>
      <c r="O37" s="107" t="s">
        <v>119</v>
      </c>
      <c r="Q37" s="117">
        <v>5.1279999999999997E-5</v>
      </c>
      <c r="R37" s="107" t="s">
        <v>72</v>
      </c>
    </row>
    <row r="38" spans="8:18">
      <c r="H38" s="107" t="s">
        <v>126</v>
      </c>
      <c r="I38" s="107" t="s">
        <v>125</v>
      </c>
      <c r="J38" s="107">
        <v>0.31</v>
      </c>
      <c r="K38" s="116">
        <v>575.77</v>
      </c>
      <c r="L38" s="117">
        <f>gcp_regions8[[#This Row],[Grid carbon intensity (gCO2eq / kWh)]]/1000000</f>
        <v>5.7576999999999997E-4</v>
      </c>
      <c r="N38" s="107" t="s">
        <v>124</v>
      </c>
      <c r="O38" s="107" t="s">
        <v>123</v>
      </c>
      <c r="Q38" s="117">
        <v>5.1279999999999997E-5</v>
      </c>
      <c r="R38" s="107" t="s">
        <v>72</v>
      </c>
    </row>
    <row r="39" spans="8:18">
      <c r="H39" s="107" t="s">
        <v>122</v>
      </c>
      <c r="I39" s="107" t="s">
        <v>121</v>
      </c>
      <c r="J39" s="107">
        <v>0.42</v>
      </c>
      <c r="K39" s="116">
        <v>340.42</v>
      </c>
      <c r="L39" s="117">
        <f>gcp_regions8[[#This Row],[Grid carbon intensity (gCO2eq / kWh)]]/1000000</f>
        <v>3.4042000000000002E-4</v>
      </c>
      <c r="N39" s="107" t="s">
        <v>120</v>
      </c>
      <c r="O39" s="107" t="s">
        <v>119</v>
      </c>
      <c r="Q39" s="117">
        <v>5.1279999999999997E-5</v>
      </c>
      <c r="R39" s="107" t="s">
        <v>72</v>
      </c>
    </row>
    <row r="40" spans="8:18">
      <c r="H40" s="107" t="s">
        <v>118</v>
      </c>
      <c r="I40" s="107" t="s">
        <v>117</v>
      </c>
      <c r="J40" s="107">
        <v>0.62</v>
      </c>
      <c r="K40" s="116">
        <v>323.05</v>
      </c>
      <c r="L40" s="117">
        <f>gcp_regions8[[#This Row],[Grid carbon intensity (gCO2eq / kWh)]]/1000000</f>
        <v>3.2305000000000002E-4</v>
      </c>
      <c r="N40" s="107" t="s">
        <v>116</v>
      </c>
      <c r="O40" s="107" t="s">
        <v>115</v>
      </c>
      <c r="Q40" s="117">
        <v>5.6699999999999999E-6</v>
      </c>
      <c r="R40" s="107" t="s">
        <v>72</v>
      </c>
    </row>
    <row r="41" spans="8:18">
      <c r="H41" s="107" t="s">
        <v>114</v>
      </c>
      <c r="I41" s="107" t="s">
        <v>113</v>
      </c>
      <c r="J41" s="107">
        <v>0.94</v>
      </c>
      <c r="K41" s="116">
        <v>302.95</v>
      </c>
      <c r="L41" s="117">
        <f>gcp_regions8[[#This Row],[Grid carbon intensity (gCO2eq / kWh)]]/1000000</f>
        <v>3.0294999999999996E-4</v>
      </c>
      <c r="N41" s="107" t="s">
        <v>105</v>
      </c>
      <c r="O41" s="107" t="s">
        <v>105</v>
      </c>
      <c r="Q41" s="117">
        <v>5.6699999999999999E-6</v>
      </c>
      <c r="R41" s="107" t="s">
        <v>72</v>
      </c>
    </row>
    <row r="42" spans="8:18">
      <c r="H42" s="107" t="s">
        <v>112</v>
      </c>
      <c r="I42" s="107" t="s">
        <v>111</v>
      </c>
      <c r="J42" s="107">
        <v>0.87</v>
      </c>
      <c r="K42" s="116">
        <v>79.23</v>
      </c>
      <c r="L42" s="117">
        <f>gcp_regions8[[#This Row],[Grid carbon intensity (gCO2eq / kWh)]]/1000000</f>
        <v>7.9229999999999999E-5</v>
      </c>
      <c r="N42" s="107" t="s">
        <v>110</v>
      </c>
      <c r="O42" s="107" t="s">
        <v>109</v>
      </c>
      <c r="Q42" s="117">
        <v>5.6699999999999999E-6</v>
      </c>
      <c r="R42" s="107" t="s">
        <v>72</v>
      </c>
    </row>
    <row r="43" spans="8:18">
      <c r="H43" s="107" t="s">
        <v>108</v>
      </c>
      <c r="I43" s="107" t="s">
        <v>107</v>
      </c>
      <c r="J43" s="107">
        <v>0.63</v>
      </c>
      <c r="K43" s="116">
        <v>169.28</v>
      </c>
      <c r="L43" s="117">
        <f>gcp_regions8[[#This Row],[Grid carbon intensity (gCO2eq / kWh)]]/1000000</f>
        <v>1.6928000000000001E-4</v>
      </c>
      <c r="N43" s="107" t="s">
        <v>106</v>
      </c>
      <c r="O43" s="107" t="s">
        <v>105</v>
      </c>
      <c r="Q43" s="117">
        <v>5.6699999999999999E-6</v>
      </c>
      <c r="R43" s="107" t="s">
        <v>72</v>
      </c>
    </row>
    <row r="44" spans="8:18">
      <c r="H44" s="107" t="s">
        <v>104</v>
      </c>
      <c r="I44" s="107" t="s">
        <v>103</v>
      </c>
      <c r="J44" s="107">
        <v>0.33</v>
      </c>
      <c r="K44" s="116">
        <v>555.16999999999996</v>
      </c>
      <c r="L44" s="117">
        <f>gcp_regions8[[#This Row],[Grid carbon intensity (gCO2eq / kWh)]]/1000000</f>
        <v>5.5517000000000001E-4</v>
      </c>
      <c r="N44" s="107" t="s">
        <v>102</v>
      </c>
      <c r="O44" s="107" t="s">
        <v>101</v>
      </c>
      <c r="Q44" s="117">
        <v>2.2499999999999999E-4</v>
      </c>
      <c r="R44" s="107" t="s">
        <v>94</v>
      </c>
    </row>
    <row r="45" spans="8:18">
      <c r="H45" s="107" t="s">
        <v>100</v>
      </c>
      <c r="I45" s="107" t="s">
        <v>99</v>
      </c>
      <c r="J45" s="107">
        <v>0.64</v>
      </c>
      <c r="K45" s="116">
        <v>357.3</v>
      </c>
      <c r="L45" s="117">
        <f>gcp_regions8[[#This Row],[Grid carbon intensity (gCO2eq / kWh)]]/1000000</f>
        <v>3.5730000000000001E-4</v>
      </c>
      <c r="N45" s="107" t="s">
        <v>98</v>
      </c>
      <c r="O45" s="107" t="s">
        <v>97</v>
      </c>
      <c r="Q45" s="117">
        <v>2.2499999999999999E-4</v>
      </c>
      <c r="R45" s="107" t="s">
        <v>94</v>
      </c>
    </row>
    <row r="46" spans="8:18">
      <c r="N46" s="107" t="s">
        <v>96</v>
      </c>
      <c r="O46" s="107" t="s">
        <v>95</v>
      </c>
      <c r="Q46" s="117">
        <v>2.2800000000000001E-4</v>
      </c>
      <c r="R46" s="107" t="s">
        <v>94</v>
      </c>
    </row>
    <row r="47" spans="8:18">
      <c r="N47" s="107" t="s">
        <v>92</v>
      </c>
      <c r="O47" s="107" t="s">
        <v>92</v>
      </c>
      <c r="Q47" s="117">
        <v>3.3866000000000001E-4</v>
      </c>
      <c r="R47" s="107" t="s">
        <v>72</v>
      </c>
    </row>
    <row r="48" spans="8:18">
      <c r="N48" s="107" t="s">
        <v>93</v>
      </c>
      <c r="O48" s="107" t="s">
        <v>92</v>
      </c>
      <c r="Q48" s="117">
        <v>3.3866000000000001E-4</v>
      </c>
      <c r="R48" s="107" t="s">
        <v>72</v>
      </c>
    </row>
    <row r="49" spans="14:18">
      <c r="N49" s="107" t="s">
        <v>91</v>
      </c>
      <c r="O49" s="107" t="s">
        <v>90</v>
      </c>
      <c r="Q49" s="117">
        <v>3.3866000000000001E-4</v>
      </c>
      <c r="R49" s="107" t="s">
        <v>72</v>
      </c>
    </row>
    <row r="50" spans="14:18">
      <c r="N50" s="107" t="s">
        <v>86</v>
      </c>
      <c r="O50" s="107" t="s">
        <v>86</v>
      </c>
      <c r="Q50" s="117">
        <v>7.6199999999999999E-6</v>
      </c>
      <c r="R50" s="107" t="s">
        <v>72</v>
      </c>
    </row>
    <row r="51" spans="14:18">
      <c r="N51" s="107" t="s">
        <v>89</v>
      </c>
      <c r="O51" s="107" t="s">
        <v>88</v>
      </c>
      <c r="Q51" s="117">
        <v>7.6199999999999999E-6</v>
      </c>
      <c r="R51" s="107" t="s">
        <v>72</v>
      </c>
    </row>
    <row r="52" spans="14:18">
      <c r="N52" s="107" t="s">
        <v>87</v>
      </c>
      <c r="O52" s="107" t="s">
        <v>86</v>
      </c>
      <c r="Q52" s="117">
        <v>7.6199999999999999E-6</v>
      </c>
      <c r="R52" s="107" t="s">
        <v>72</v>
      </c>
    </row>
    <row r="53" spans="14:18">
      <c r="N53" s="107" t="s">
        <v>82</v>
      </c>
      <c r="O53" s="107" t="s">
        <v>82</v>
      </c>
      <c r="Q53" s="117">
        <v>4.0410000000000001E-4</v>
      </c>
      <c r="R53" s="107" t="s">
        <v>72</v>
      </c>
    </row>
    <row r="54" spans="14:18">
      <c r="N54" s="107" t="s">
        <v>85</v>
      </c>
      <c r="O54" s="107" t="s">
        <v>84</v>
      </c>
      <c r="Q54" s="117">
        <v>4.0410000000000001E-4</v>
      </c>
      <c r="R54" s="107" t="s">
        <v>72</v>
      </c>
    </row>
    <row r="55" spans="14:18">
      <c r="N55" s="107" t="s">
        <v>83</v>
      </c>
      <c r="O55" s="107" t="s">
        <v>82</v>
      </c>
      <c r="Q55" s="117">
        <v>4.0410000000000001E-4</v>
      </c>
      <c r="R55" s="107" t="s">
        <v>72</v>
      </c>
    </row>
    <row r="56" spans="14:18">
      <c r="N56" s="107" t="s">
        <v>81</v>
      </c>
      <c r="O56" s="107" t="s">
        <v>81</v>
      </c>
      <c r="Q56" s="117">
        <v>1.2E-4</v>
      </c>
      <c r="R56" s="107" t="s">
        <v>72</v>
      </c>
    </row>
    <row r="57" spans="14:18">
      <c r="N57" s="107" t="s">
        <v>80</v>
      </c>
      <c r="O57" s="107" t="s">
        <v>79</v>
      </c>
      <c r="Q57" s="117">
        <v>1.2E-4</v>
      </c>
      <c r="R57" s="107" t="s">
        <v>72</v>
      </c>
    </row>
    <row r="58" spans="14:18">
      <c r="N58" s="107" t="s">
        <v>78</v>
      </c>
      <c r="O58" s="107" t="s">
        <v>77</v>
      </c>
      <c r="Q58" s="117">
        <v>1.2E-4</v>
      </c>
      <c r="R58" s="107" t="s">
        <v>72</v>
      </c>
    </row>
    <row r="59" spans="14:18">
      <c r="N59" s="107" t="s">
        <v>73</v>
      </c>
      <c r="O59" s="107" t="s">
        <v>73</v>
      </c>
      <c r="Q59" s="117">
        <v>6.1699999999999995E-5</v>
      </c>
      <c r="R59" s="107" t="s">
        <v>72</v>
      </c>
    </row>
    <row r="60" spans="14:18">
      <c r="N60" s="107" t="s">
        <v>76</v>
      </c>
      <c r="O60" s="107" t="s">
        <v>75</v>
      </c>
      <c r="Q60" s="117">
        <v>6.1699999999999995E-5</v>
      </c>
      <c r="R60" s="107" t="s">
        <v>72</v>
      </c>
    </row>
    <row r="61" spans="14:18">
      <c r="N61" s="107" t="s">
        <v>74</v>
      </c>
      <c r="O61" s="107" t="s">
        <v>73</v>
      </c>
      <c r="Q61" s="117">
        <v>6.1699999999999995E-5</v>
      </c>
      <c r="R61" s="107" t="s">
        <v>72</v>
      </c>
    </row>
  </sheetData>
  <hyperlinks>
    <hyperlink ref="J2" r:id="rId1" xr:uid="{231AC34C-3906-4AD2-A207-B50613820B1D}"/>
  </hyperlinks>
  <pageMargins left="0.7" right="0.7" top="0.75" bottom="0.75" header="0.3" footer="0.3"/>
  <tableParts count="3">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5FCB4CF15CEC548BDD4860A6F591626" ma:contentTypeVersion="13" ma:contentTypeDescription="Create a new document." ma:contentTypeScope="" ma:versionID="251e9e2f753ad950b2adb5281a2c3f13">
  <xsd:schema xmlns:xsd="http://www.w3.org/2001/XMLSchema" xmlns:xs="http://www.w3.org/2001/XMLSchema" xmlns:p="http://schemas.microsoft.com/office/2006/metadata/properties" xmlns:ns2="09f604d3-f279-43fd-b2e9-35877ba3875a" xmlns:ns3="3a091920-f99b-4e01-b20e-222e3009d3d4" targetNamespace="http://schemas.microsoft.com/office/2006/metadata/properties" ma:root="true" ma:fieldsID="7096eb3467cc57b2008fe948bcfddee9" ns2:_="" ns3:_="">
    <xsd:import namespace="09f604d3-f279-43fd-b2e9-35877ba3875a"/>
    <xsd:import namespace="3a091920-f99b-4e01-b20e-222e3009d3d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f604d3-f279-43fd-b2e9-35877ba387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cfbd6679-752f-472c-a0e7-a014469903c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a091920-f99b-4e01-b20e-222e3009d3d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17e1526-049d-440a-aed4-e6aa5c766876}" ma:internalName="TaxCatchAll" ma:showField="CatchAllData" ma:web="3a091920-f99b-4e01-b20e-222e3009d3d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U D A A B Q S w M E F A A C A A g A w H O F W 0 p z n q e l A A A A 9 g A A A B I A H A B D b 2 5 m a W c v U G F j a 2 F n Z S 5 4 b W w g o h g A K K A U A A A A A A A A A A A A A A A A A A A A A A A A A A A A h Y + x D o I w F E V / h X S n h e p A y K M k O r h I Y m J i X J t a o R E e h h b L v z n 4 S f 6 C G E X d H O + 5 Z 7 j 3 f r 1 B P j R 1 c N G d N S 1 m J K Y R C T S q 9 m C w z E j v j m F C c g E b q U 6 y 1 M E o o 0 0 H e 8 h I 5 d w 5 Z c x 7 T / 2 M t l 3 J e B T F b F + s t 6 r S j S Q f 2 f y X Q 4 P W S V S a C N i 9 x g h O 4 3 l C e T R u A j Z B K A x + B T 5 2 z / Y H w r K v X d 9 p o T F c L Y B N E d j 7 g 3 g A U E s D B B Q A A g A I A M B z h V s 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A c 4 V b K I p H u A 4 A A A A R A A A A E w A c A E Z v c m 1 1 b G F z L 1 N l Y 3 R p b 2 4 x L m 0 g o h g A K K A U A A A A A A A A A A A A A A A A A A A A A A A A A A A A K 0 5 N L s n M z 1 M I h t C G 1 g B Q S w E C L Q A U A A I A C A D A c 4 V b S n O e p 6 U A A A D 2 A A A A E g A A A A A A A A A A A A A A A A A A A A A A Q 2 9 u Z m l n L 1 B h Y 2 t h Z 2 U u e G 1 s U E s B A i 0 A F A A C A A g A w H O F W w / K 6 a u k A A A A 6 Q A A A B M A A A A A A A A A A A A A A A A A 8 Q A A A F t D b 2 5 0 Z W 5 0 X 1 R 5 c G V z X S 5 4 b W x Q S w E C L Q A U A A I A C A D A c 4 V b 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A K l x z B d a z 0 S 3 E 7 d / + e E x m A A A A A A C A A A A A A A Q Z g A A A A E A A C A A A A D b + c o / p g q K l w E W p K E 6 l Y W I p R r F i D c n P j c r Z 6 / r R S i n s g A A A A A O g A A A A A I A A C A A A A D 4 Y 0 J 0 / T T w X Y K + + 3 R i q O x D k B D E 0 E i S U 1 N b r u v d d T W X W F A A A A C A 6 / x 1 a l + V 2 Q o c + K 9 K d W p Q g Z g z 5 2 V u p M d a M E L s N g 1 F E j M 9 d i 6 v w h d M l G X k Z h r n j K 7 y J O 4 K b K 3 C b V H Y z 4 j t E K Q 3 S E a e Z T 9 X s g 8 d M Y u 9 z 2 i 8 s k A A A A B M R 9 0 0 D y y n w o L N t 2 r V j W b t J W a T f I b u o e x 6 1 9 H O j 5 g t k + i o x y x F L Q 8 b l T X n 4 V 4 w M R K F O S W F f n p Q 8 h 1 e Y e 9 L C q 5 M < / 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09f604d3-f279-43fd-b2e9-35877ba3875a">
      <Terms xmlns="http://schemas.microsoft.com/office/infopath/2007/PartnerControls"/>
    </lcf76f155ced4ddcb4097134ff3c332f>
    <TaxCatchAll xmlns="3a091920-f99b-4e01-b20e-222e3009d3d4" xsi:nil="true"/>
  </documentManagement>
</p:properties>
</file>

<file path=customXml/itemProps1.xml><?xml version="1.0" encoding="utf-8"?>
<ds:datastoreItem xmlns:ds="http://schemas.openxmlformats.org/officeDocument/2006/customXml" ds:itemID="{37D13EC2-0966-45B8-857A-D75D26B700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f604d3-f279-43fd-b2e9-35877ba3875a"/>
    <ds:schemaRef ds:uri="3a091920-f99b-4e01-b20e-222e3009d3d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B355528-7017-427B-8623-41318357D423}">
  <ds:schemaRefs>
    <ds:schemaRef ds:uri="http://schemas.microsoft.com/DataMashup"/>
  </ds:schemaRefs>
</ds:datastoreItem>
</file>

<file path=customXml/itemProps3.xml><?xml version="1.0" encoding="utf-8"?>
<ds:datastoreItem xmlns:ds="http://schemas.openxmlformats.org/officeDocument/2006/customXml" ds:itemID="{0BF8EDC1-668A-4C4F-8E9B-28CD57F1AF0E}">
  <ds:schemaRefs>
    <ds:schemaRef ds:uri="http://schemas.microsoft.com/sharepoint/v3/contenttype/forms"/>
  </ds:schemaRefs>
</ds:datastoreItem>
</file>

<file path=customXml/itemProps4.xml><?xml version="1.0" encoding="utf-8"?>
<ds:datastoreItem xmlns:ds="http://schemas.openxmlformats.org/officeDocument/2006/customXml" ds:itemID="{234DFC9C-FAA4-4378-9B19-90652B4962D8}">
  <ds:schemaRefs>
    <ds:schemaRef ds:uri="486220cb-0981-4047-9209-010083c77ce1"/>
    <ds:schemaRef ds:uri="d32fd3c1-a9d2-4671-b626-c319eff835f4"/>
    <ds:schemaRef ds:uri="http://purl.org/dc/dcmitype/"/>
    <ds:schemaRef ds:uri="http://schemas.microsoft.com/office/2006/documentManagement/types"/>
    <ds:schemaRef ds:uri="f9762f0b-dbab-4e0d-8164-1983497044fa"/>
    <ds:schemaRef ds:uri="http://schemas.microsoft.com/office/infopath/2007/PartnerControls"/>
    <ds:schemaRef ds:uri="http://purl.org/dc/elements/1.1/"/>
    <ds:schemaRef ds:uri="http://schemas.openxmlformats.org/package/2006/metadata/core-properties"/>
    <ds:schemaRef ds:uri="http://purl.org/dc/terms/"/>
    <ds:schemaRef ds:uri="7d08dd8c-5428-48df-9836-d5edad74246b"/>
    <ds:schemaRef ds:uri="http://schemas.microsoft.com/office/2006/metadata/properties"/>
    <ds:schemaRef ds:uri="http://www.w3.org/XML/1998/namespace"/>
    <ds:schemaRef ds:uri="09f604d3-f279-43fd-b2e9-35877ba3875a"/>
    <ds:schemaRef ds:uri="3a091920-f99b-4e01-b20e-222e3009d3d4"/>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10</vt:i4>
      </vt:variant>
      <vt:variant>
        <vt:lpstr>Named Ranges</vt:lpstr>
      </vt:variant>
      <vt:variant>
        <vt:i4>6</vt:i4>
      </vt:variant>
    </vt:vector>
  </HeadingPairs>
  <TitlesOfParts>
    <vt:vector size="16" baseType="lpstr">
      <vt:lpstr>Summary</vt:lpstr>
      <vt:lpstr>On Premise</vt:lpstr>
      <vt:lpstr>In Cloud</vt:lpstr>
      <vt:lpstr>Networking</vt:lpstr>
      <vt:lpstr>Website Use</vt:lpstr>
      <vt:lpstr>Non-digital Admin</vt:lpstr>
      <vt:lpstr>Datasheet</vt:lpstr>
      <vt:lpstr>Grid factors</vt:lpstr>
      <vt:lpstr>Cloud factors</vt:lpstr>
      <vt:lpstr>Read me</vt:lpstr>
      <vt:lpstr>CountryList</vt:lpstr>
      <vt:lpstr>EndUser_Network_Emissions</vt:lpstr>
      <vt:lpstr>'Cloud factors'!list_aws_regions</vt:lpstr>
      <vt:lpstr>'Cloud factors'!list_azure_regions</vt:lpstr>
      <vt:lpstr>'Grid factors'!list_ef_countries</vt:lpstr>
      <vt:lpstr>'Cloud factors'!list_gcp_regions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Wickenden</dc:creator>
  <cp:lastModifiedBy>Jenny Mitcham</cp:lastModifiedBy>
  <cp:lastPrinted>2026-02-06T14:22:42Z</cp:lastPrinted>
  <dcterms:created xsi:type="dcterms:W3CDTF">2024-06-06T13:19:24Z</dcterms:created>
  <dcterms:modified xsi:type="dcterms:W3CDTF">2026-08-04T08:33:31Z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0x010100C5FCB4CF15CEC548BDD4860A6F591626</vt:lpwstr>
  </property>
  <property fmtid="{D5CDD505-2E9C-101B-9397-08002B2CF9AE}" pid="3" name="MediaServiceImageTags">
    <vt:lpwstr/>
  </property>
</Properties>
</file>